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 activeTab="4"/>
  </bookViews>
  <sheets>
    <sheet name="Summary" sheetId="1" r:id="rId1"/>
    <sheet name="Constituency - Votes" sheetId="2" r:id="rId2"/>
    <sheet name="Constituency - Seats" sheetId="5" r:id="rId3"/>
    <sheet name="Region - Votes" sheetId="3" r:id="rId4"/>
    <sheet name="Region - Seats" sheetId="4" r:id="rId5"/>
  </sheets>
  <calcPr calcId="125725"/>
</workbook>
</file>

<file path=xl/calcChain.xml><?xml version="1.0" encoding="utf-8"?>
<calcChain xmlns="http://schemas.openxmlformats.org/spreadsheetml/2006/main">
  <c r="F77" i="2"/>
  <c r="F59"/>
  <c r="F20"/>
  <c r="F10"/>
  <c r="F8"/>
  <c r="F9"/>
  <c r="F79"/>
  <c r="F78"/>
  <c r="F76"/>
  <c r="F12"/>
  <c r="F11"/>
  <c r="F19"/>
  <c r="X71"/>
  <c r="V78"/>
  <c r="V71"/>
  <c r="V77"/>
  <c r="V59"/>
  <c r="V20"/>
  <c r="V19"/>
  <c r="V12"/>
  <c r="V11"/>
  <c r="V25"/>
  <c r="V27"/>
  <c r="V67"/>
  <c r="V80"/>
  <c r="V13"/>
  <c r="V30"/>
  <c r="V23"/>
  <c r="D38" i="3"/>
  <c r="V62" i="2"/>
  <c r="V21"/>
  <c r="V48"/>
  <c r="V31"/>
  <c r="V10"/>
  <c r="V8"/>
  <c r="V9"/>
  <c r="V43"/>
  <c r="F43"/>
  <c r="V42"/>
  <c r="F42"/>
  <c r="V41"/>
  <c r="F41"/>
  <c r="V40"/>
  <c r="F40"/>
  <c r="V39"/>
  <c r="F39"/>
  <c r="V38" l="1"/>
  <c r="S38"/>
  <c r="V44" l="1"/>
  <c r="V65"/>
  <c r="V45"/>
  <c r="V74"/>
  <c r="V73"/>
  <c r="V70"/>
  <c r="V16"/>
  <c r="V15"/>
  <c r="V17"/>
  <c r="V56" l="1"/>
  <c r="V55"/>
  <c r="V54"/>
  <c r="V53"/>
  <c r="T54"/>
  <c r="V52"/>
  <c r="V51"/>
  <c r="V50"/>
  <c r="V49"/>
  <c r="V79"/>
  <c r="V37" l="1"/>
  <c r="V29"/>
  <c r="V28"/>
  <c r="W73"/>
  <c r="W71"/>
  <c r="T73"/>
  <c r="T71"/>
  <c r="V14"/>
  <c r="V47"/>
  <c r="V46"/>
  <c r="V72" l="1"/>
  <c r="V66"/>
  <c r="V36"/>
  <c r="F57" l="1"/>
  <c r="V34"/>
  <c r="F34"/>
  <c r="V26"/>
  <c r="F26"/>
  <c r="V61" l="1"/>
  <c r="F61"/>
  <c r="V18" l="1"/>
  <c r="V68"/>
  <c r="F68"/>
  <c r="V64" l="1"/>
  <c r="F64"/>
  <c r="F69"/>
  <c r="V24"/>
  <c r="V63"/>
  <c r="F63"/>
  <c r="F35"/>
  <c r="F58"/>
  <c r="F75"/>
  <c r="F22"/>
  <c r="V22" l="1"/>
  <c r="V60"/>
  <c r="V32"/>
  <c r="V57"/>
  <c r="V33"/>
  <c r="V35"/>
  <c r="V76"/>
  <c r="V58"/>
  <c r="V69"/>
  <c r="V75"/>
  <c r="J29" i="3"/>
  <c r="D17" i="1" s="1"/>
  <c r="C30" i="3"/>
  <c r="C36" s="1"/>
  <c r="D30"/>
  <c r="D36" s="1"/>
  <c r="E30"/>
  <c r="E36" s="1"/>
  <c r="F30"/>
  <c r="F36" s="1"/>
  <c r="G30"/>
  <c r="G36" s="1"/>
  <c r="H30"/>
  <c r="H36" s="1"/>
  <c r="I30"/>
  <c r="I36" s="1"/>
  <c r="B30"/>
  <c r="B36" s="1"/>
  <c r="X9" i="2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2"/>
  <c r="X73"/>
  <c r="X74"/>
  <c r="X75"/>
  <c r="X76"/>
  <c r="X77"/>
  <c r="X78"/>
  <c r="X79"/>
  <c r="X80"/>
  <c r="S81"/>
  <c r="B17" i="1" s="1"/>
  <c r="X8" i="2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5"/>
  <c r="T56"/>
  <c r="T57"/>
  <c r="T58"/>
  <c r="T59"/>
  <c r="T60"/>
  <c r="T61"/>
  <c r="T62"/>
  <c r="T63"/>
  <c r="T64"/>
  <c r="T65"/>
  <c r="T66"/>
  <c r="T67"/>
  <c r="T68"/>
  <c r="T69"/>
  <c r="T70"/>
  <c r="T72"/>
  <c r="T74"/>
  <c r="T75"/>
  <c r="T76"/>
  <c r="T77"/>
  <c r="T78"/>
  <c r="T79"/>
  <c r="T80"/>
  <c r="T8"/>
  <c r="F17" i="1" l="1"/>
  <c r="D65" i="2"/>
  <c r="W65" s="1"/>
  <c r="W15"/>
  <c r="J32" i="3"/>
  <c r="W9" i="2"/>
  <c r="W10"/>
  <c r="W11"/>
  <c r="W12"/>
  <c r="W13"/>
  <c r="W14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6"/>
  <c r="W67"/>
  <c r="W68"/>
  <c r="W69"/>
  <c r="W70"/>
  <c r="W72"/>
  <c r="W74"/>
  <c r="W75"/>
  <c r="W76"/>
  <c r="W77"/>
  <c r="W78"/>
  <c r="W79"/>
  <c r="W80"/>
  <c r="W8"/>
  <c r="G14" i="1"/>
  <c r="O81" i="5"/>
  <c r="N81"/>
  <c r="M81"/>
  <c r="L81"/>
  <c r="K81"/>
  <c r="C13" i="1" s="1"/>
  <c r="J81" i="5"/>
  <c r="I81"/>
  <c r="C12" i="1" s="1"/>
  <c r="H81" i="5"/>
  <c r="C11" i="1" s="1"/>
  <c r="G81" i="5"/>
  <c r="C10" i="1" s="1"/>
  <c r="F81" i="5"/>
  <c r="C9" i="1" s="1"/>
  <c r="E81" i="5"/>
  <c r="D81"/>
  <c r="B81"/>
  <c r="P81" i="2"/>
  <c r="K81"/>
  <c r="B11" i="1" s="1"/>
  <c r="F81" i="2"/>
  <c r="R81"/>
  <c r="Q81"/>
  <c r="O81"/>
  <c r="N81"/>
  <c r="B13" i="1" s="1"/>
  <c r="M81" i="2"/>
  <c r="L81"/>
  <c r="B12" i="1" s="1"/>
  <c r="J81" i="2"/>
  <c r="B10" i="1" s="1"/>
  <c r="I81" i="2"/>
  <c r="B9" i="1" s="1"/>
  <c r="H81" i="2"/>
  <c r="G81"/>
  <c r="B81"/>
  <c r="I29" i="4"/>
  <c r="H29"/>
  <c r="G29"/>
  <c r="F29"/>
  <c r="E29"/>
  <c r="D29"/>
  <c r="C29"/>
  <c r="B29"/>
  <c r="J28"/>
  <c r="J27"/>
  <c r="J26"/>
  <c r="J25"/>
  <c r="J24"/>
  <c r="J23"/>
  <c r="J22"/>
  <c r="J21"/>
  <c r="E13" i="1" s="1"/>
  <c r="J20" i="4"/>
  <c r="J19"/>
  <c r="J18"/>
  <c r="E12" i="1" s="1"/>
  <c r="J17" i="4"/>
  <c r="E11" i="1" s="1"/>
  <c r="J16" i="4"/>
  <c r="E10" i="1" s="1"/>
  <c r="J15" i="4"/>
  <c r="E9" i="1" s="1"/>
  <c r="J14" i="4"/>
  <c r="J13"/>
  <c r="J12"/>
  <c r="J11"/>
  <c r="J10"/>
  <c r="J9"/>
  <c r="J28" i="3"/>
  <c r="X81" i="2" l="1"/>
  <c r="S83"/>
  <c r="B14" i="1"/>
  <c r="D81" i="2"/>
  <c r="W81" s="1"/>
  <c r="G13" i="1"/>
  <c r="G12"/>
  <c r="G11"/>
  <c r="G10"/>
  <c r="G9"/>
  <c r="L83" i="2"/>
  <c r="G83"/>
  <c r="R83"/>
  <c r="Q83"/>
  <c r="O83"/>
  <c r="K83"/>
  <c r="P83"/>
  <c r="I83"/>
  <c r="H83"/>
  <c r="M83"/>
  <c r="J83"/>
  <c r="N83"/>
  <c r="J29" i="4"/>
  <c r="D34" i="3"/>
  <c r="E34"/>
  <c r="F34"/>
  <c r="G34"/>
  <c r="H34"/>
  <c r="I34"/>
  <c r="J9"/>
  <c r="J10"/>
  <c r="J11"/>
  <c r="J12"/>
  <c r="J13"/>
  <c r="J14"/>
  <c r="J15"/>
  <c r="D9" i="1" s="1"/>
  <c r="J16" i="3"/>
  <c r="J17"/>
  <c r="J18"/>
  <c r="D12" i="1" s="1"/>
  <c r="J19" i="3"/>
  <c r="J20"/>
  <c r="J21"/>
  <c r="J22"/>
  <c r="J23"/>
  <c r="J24"/>
  <c r="J26"/>
  <c r="J27"/>
  <c r="F83" i="2" l="1"/>
  <c r="D14" i="1"/>
  <c r="F14" s="1"/>
  <c r="J30" i="3"/>
  <c r="D13" i="1"/>
  <c r="F13" s="1"/>
  <c r="B34" i="3"/>
  <c r="C34"/>
  <c r="F9" i="1"/>
  <c r="D10"/>
  <c r="D11"/>
  <c r="F11" s="1"/>
  <c r="F12"/>
  <c r="C15"/>
  <c r="E15"/>
  <c r="G15"/>
  <c r="B15"/>
  <c r="B19" s="1"/>
  <c r="F19" l="1"/>
  <c r="J36" i="3"/>
  <c r="K29"/>
  <c r="D15" i="1"/>
  <c r="D19" s="1"/>
  <c r="K17" i="3"/>
  <c r="J34"/>
  <c r="F10" i="1"/>
  <c r="F15" s="1"/>
  <c r="K13" i="3"/>
  <c r="K21"/>
  <c r="K25"/>
  <c r="K9"/>
  <c r="K19"/>
  <c r="K10"/>
  <c r="K18"/>
  <c r="K26"/>
  <c r="K12"/>
  <c r="K16"/>
  <c r="K20"/>
  <c r="K24"/>
  <c r="K28"/>
  <c r="K11"/>
  <c r="K15"/>
  <c r="K23"/>
  <c r="K27"/>
  <c r="K14"/>
  <c r="K22"/>
  <c r="K30" l="1"/>
</calcChain>
</file>

<file path=xl/sharedStrings.xml><?xml version="1.0" encoding="utf-8"?>
<sst xmlns="http://schemas.openxmlformats.org/spreadsheetml/2006/main" count="298" uniqueCount="134">
  <si>
    <t>The Electoral Management Board for Scotland</t>
  </si>
  <si>
    <t>Scottish Parliamentary Elections 5 May 2016</t>
  </si>
  <si>
    <t>Region</t>
  </si>
  <si>
    <t>Others</t>
  </si>
  <si>
    <t>Central Scotland</t>
  </si>
  <si>
    <t>Glasgow</t>
  </si>
  <si>
    <t>Highlands and Islands</t>
  </si>
  <si>
    <t>Lothian</t>
  </si>
  <si>
    <t>Mid Scotland and Fife</t>
  </si>
  <si>
    <t>North East Scotland</t>
  </si>
  <si>
    <t>South of Scotland</t>
  </si>
  <si>
    <t>West of Scotland</t>
  </si>
  <si>
    <t>Total</t>
  </si>
  <si>
    <t>Party</t>
  </si>
  <si>
    <t xml:space="preserve">Votes and Seats by Party </t>
  </si>
  <si>
    <t>Constituency</t>
  </si>
  <si>
    <t>Votes</t>
  </si>
  <si>
    <t>Seats</t>
  </si>
  <si>
    <t xml:space="preserve">Aberdeen Central </t>
  </si>
  <si>
    <t xml:space="preserve">Aberdeen Donside </t>
  </si>
  <si>
    <t xml:space="preserve">Aberdeen South and North Kincardine  </t>
  </si>
  <si>
    <t xml:space="preserve">Aberdeenshire East  </t>
  </si>
  <si>
    <t xml:space="preserve">Aberdeenshire West  </t>
  </si>
  <si>
    <t xml:space="preserve">Airdrie and Shotts  </t>
  </si>
  <si>
    <t xml:space="preserve">Almond Valley  </t>
  </si>
  <si>
    <t xml:space="preserve">Angus North and Mearns  </t>
  </si>
  <si>
    <t xml:space="preserve">Angus South  </t>
  </si>
  <si>
    <t xml:space="preserve">Argyll and Bute  </t>
  </si>
  <si>
    <t xml:space="preserve">Ayr  </t>
  </si>
  <si>
    <t xml:space="preserve">Banffshire and Buchan Coast  </t>
  </si>
  <si>
    <t xml:space="preserve">Caithness, Sutherland and Ross  </t>
  </si>
  <si>
    <t xml:space="preserve">Carrick, Cumnock and Doon Valley  </t>
  </si>
  <si>
    <t xml:space="preserve">Clackmannanshire and Dunblane  </t>
  </si>
  <si>
    <t xml:space="preserve">Clydebank and Milngavie  </t>
  </si>
  <si>
    <t xml:space="preserve">Clydesdale  </t>
  </si>
  <si>
    <t xml:space="preserve">Coatbridge and Chryston </t>
  </si>
  <si>
    <t xml:space="preserve">Cowdenbeath  </t>
  </si>
  <si>
    <t xml:space="preserve">Cumbernauld and Kilsyth  </t>
  </si>
  <si>
    <t xml:space="preserve">Cunninghame North  </t>
  </si>
  <si>
    <t xml:space="preserve">Cunninghame South  </t>
  </si>
  <si>
    <t xml:space="preserve">Dumbarton  </t>
  </si>
  <si>
    <t xml:space="preserve">Dumfriesshire  </t>
  </si>
  <si>
    <t xml:space="preserve">Dundee City East  </t>
  </si>
  <si>
    <t xml:space="preserve">Dundee City West  </t>
  </si>
  <si>
    <t xml:space="preserve">Dunfermline  </t>
  </si>
  <si>
    <t xml:space="preserve">East Kilbride  </t>
  </si>
  <si>
    <t xml:space="preserve">East Lothian  </t>
  </si>
  <si>
    <t xml:space="preserve">Eastwood  </t>
  </si>
  <si>
    <t xml:space="preserve">Edinburgh Central  </t>
  </si>
  <si>
    <t xml:space="preserve">Edinburgh Eastern  </t>
  </si>
  <si>
    <t xml:space="preserve">Edinburgh Northern and Leith  </t>
  </si>
  <si>
    <t xml:space="preserve">Edinburgh Pentlands  </t>
  </si>
  <si>
    <t xml:space="preserve">Edinburgh Southern  </t>
  </si>
  <si>
    <t xml:space="preserve">Edinburgh Western  </t>
  </si>
  <si>
    <t xml:space="preserve">Na h-Eileanan an Iar  </t>
  </si>
  <si>
    <t xml:space="preserve">Ettrick, Roxburgh and Berwickshire  </t>
  </si>
  <si>
    <t xml:space="preserve">Falkirk East  </t>
  </si>
  <si>
    <t xml:space="preserve">Falkirk West  </t>
  </si>
  <si>
    <t xml:space="preserve">Galloway and West Dumfries  </t>
  </si>
  <si>
    <t xml:space="preserve">Glasgow Anniesland  </t>
  </si>
  <si>
    <t xml:space="preserve">Glasgow Cathcart </t>
  </si>
  <si>
    <t xml:space="preserve">Glasgow Kelvin </t>
  </si>
  <si>
    <t xml:space="preserve">Glasgow Maryhill and Springburn </t>
  </si>
  <si>
    <t xml:space="preserve">Glasgow Pollok </t>
  </si>
  <si>
    <t xml:space="preserve">Glasgow Provan </t>
  </si>
  <si>
    <t xml:space="preserve">Glasgow Shettleston </t>
  </si>
  <si>
    <t xml:space="preserve">Glasgow Southside </t>
  </si>
  <si>
    <t xml:space="preserve">Greenock and Inverclyde </t>
  </si>
  <si>
    <t xml:space="preserve">Hamilton, Larkhall and Stonehouse </t>
  </si>
  <si>
    <t xml:space="preserve">Inverness and Nairn </t>
  </si>
  <si>
    <t xml:space="preserve">Kilmarnock and Irvine Valley </t>
  </si>
  <si>
    <t xml:space="preserve">Kirkcaldy </t>
  </si>
  <si>
    <t xml:space="preserve">Linlithgow </t>
  </si>
  <si>
    <t xml:space="preserve">Mid Fife and Glenrothes </t>
  </si>
  <si>
    <t xml:space="preserve">Midlothian North and Musselburgh </t>
  </si>
  <si>
    <t xml:space="preserve">Midlothian South, Tweeddale and Lauderdale </t>
  </si>
  <si>
    <t xml:space="preserve">Moray </t>
  </si>
  <si>
    <t xml:space="preserve">Motherwell and Wishaw </t>
  </si>
  <si>
    <t xml:space="preserve">North East Fife </t>
  </si>
  <si>
    <t>Orkney</t>
  </si>
  <si>
    <t xml:space="preserve">Paisley </t>
  </si>
  <si>
    <t xml:space="preserve">Perthshire North  </t>
  </si>
  <si>
    <t xml:space="preserve">Perthshire South and Kinross-shire </t>
  </si>
  <si>
    <t xml:space="preserve">Renfrewshire North and West </t>
  </si>
  <si>
    <t xml:space="preserve">Renfrewshire South </t>
  </si>
  <si>
    <t xml:space="preserve">Rutherglen </t>
  </si>
  <si>
    <t xml:space="preserve"> </t>
  </si>
  <si>
    <t>Shetland</t>
  </si>
  <si>
    <t xml:space="preserve">Skye, Lochaber and Badenoch </t>
  </si>
  <si>
    <t xml:space="preserve">Stirling </t>
  </si>
  <si>
    <t xml:space="preserve">Strathkelvin and Bearsden </t>
  </si>
  <si>
    <t xml:space="preserve">Uddingston and Bellshill </t>
  </si>
  <si>
    <t>RISE - Respect, Independence, Socialism and Environmentalism</t>
  </si>
  <si>
    <t>Scottish Conservative and Unionist Party</t>
  </si>
  <si>
    <t xml:space="preserve">Scottish Green Party </t>
  </si>
  <si>
    <t>Scottish Labour Party</t>
  </si>
  <si>
    <t>Scottish Liberal Democrats</t>
  </si>
  <si>
    <t>Scottish National Party (SNP)</t>
  </si>
  <si>
    <t>Scottish Women’s Equality Party</t>
  </si>
  <si>
    <t>UK Independence Party (UKIP)</t>
  </si>
  <si>
    <t>Scottish Christian Party "Proclaiming Christ's Lordship"</t>
  </si>
  <si>
    <t>Scottish Libertarian Party</t>
  </si>
  <si>
    <t>Communist Party of Britain</t>
  </si>
  <si>
    <t>Scottish National Front</t>
  </si>
  <si>
    <t>A Better Britain - Unionist Party</t>
  </si>
  <si>
    <t>Animal Welfare Party</t>
  </si>
  <si>
    <t>Solidarity - Scotland's Socialist Movement</t>
  </si>
  <si>
    <t>Regional Votes per Party/Independent Candidate</t>
  </si>
  <si>
    <t>% of Votes</t>
  </si>
  <si>
    <t xml:space="preserve"> % Turnout in each Region</t>
  </si>
  <si>
    <t xml:space="preserve">McCullagh, Andrew Louis Philip Stephen </t>
  </si>
  <si>
    <t>Stockan, James Wilson</t>
  </si>
  <si>
    <t>Clydesdale and South Scotland Independent</t>
  </si>
  <si>
    <t>Registered Parties</t>
  </si>
  <si>
    <t>Individual Candidates</t>
  </si>
  <si>
    <t>Beaumont, Deryck</t>
  </si>
  <si>
    <t>Regional Seats per Party/Independent Candidate</t>
  </si>
  <si>
    <t>Total No of Candidates</t>
  </si>
  <si>
    <t>Scottish Christian Party - "Proclaiming Christ's Lordship" Party</t>
  </si>
  <si>
    <t>Scottish Green Party</t>
  </si>
  <si>
    <t>Scottish Trade Unionist and Socialist Coalition</t>
  </si>
  <si>
    <t>Stronger Community Party</t>
  </si>
  <si>
    <t>Independent Candidates</t>
  </si>
  <si>
    <t>Candidate - No description</t>
  </si>
  <si>
    <t>Share of Vote (%)</t>
  </si>
  <si>
    <t>Total Votes</t>
  </si>
  <si>
    <t>Votes by Candidate - Constituency</t>
  </si>
  <si>
    <t>Seats by Candidate - Constituency</t>
  </si>
  <si>
    <t>Majority</t>
  </si>
  <si>
    <t>Turnout (%)</t>
  </si>
  <si>
    <t>Electorate</t>
  </si>
  <si>
    <t>Rejected Papers</t>
  </si>
  <si>
    <t>Rejected Papers %</t>
  </si>
  <si>
    <t>Rejected Papers (%)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</si>
</sst>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textRotation="45"/>
    </xf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2" borderId="0" xfId="0" applyFill="1"/>
    <xf numFmtId="0" fontId="1" fillId="2" borderId="0" xfId="0" applyFont="1" applyFill="1"/>
    <xf numFmtId="0" fontId="0" fillId="2" borderId="0" xfId="0" applyFill="1" applyBorder="1"/>
    <xf numFmtId="0" fontId="0" fillId="0" borderId="0" xfId="0" applyBorder="1"/>
    <xf numFmtId="164" fontId="0" fillId="0" borderId="0" xfId="0" applyNumberFormat="1"/>
    <xf numFmtId="0" fontId="1" fillId="0" borderId="0" xfId="0" applyFont="1" applyAlignment="1">
      <alignment horizontal="center"/>
    </xf>
    <xf numFmtId="3" fontId="0" fillId="2" borderId="0" xfId="0" applyNumberFormat="1" applyFill="1" applyBorder="1"/>
    <xf numFmtId="3" fontId="0" fillId="0" borderId="0" xfId="0" applyNumberFormat="1" applyBorder="1"/>
    <xf numFmtId="3" fontId="1" fillId="0" borderId="0" xfId="0" applyNumberFormat="1" applyFont="1"/>
    <xf numFmtId="3" fontId="0" fillId="0" borderId="0" xfId="0" applyNumberFormat="1" applyFill="1" applyBorder="1"/>
    <xf numFmtId="3" fontId="1" fillId="2" borderId="0" xfId="0" applyNumberFormat="1" applyFont="1" applyFill="1"/>
    <xf numFmtId="3" fontId="1" fillId="0" borderId="1" xfId="0" applyNumberFormat="1" applyFon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textRotation="45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textRotation="45" wrapText="1"/>
    </xf>
    <xf numFmtId="3" fontId="0" fillId="0" borderId="0" xfId="0" applyNumberFormat="1"/>
    <xf numFmtId="0" fontId="0" fillId="0" borderId="0" xfId="0" applyFill="1" applyBorder="1"/>
    <xf numFmtId="164" fontId="0" fillId="0" borderId="1" xfId="0" applyNumberFormat="1" applyBorder="1"/>
    <xf numFmtId="164" fontId="1" fillId="0" borderId="0" xfId="0" applyNumberFormat="1" applyFont="1"/>
    <xf numFmtId="164" fontId="1" fillId="0" borderId="1" xfId="0" applyNumberFormat="1" applyFont="1" applyBorder="1"/>
    <xf numFmtId="3" fontId="0" fillId="2" borderId="0" xfId="0" applyNumberFormat="1" applyFill="1"/>
    <xf numFmtId="3" fontId="0" fillId="0" borderId="0" xfId="0" applyNumberFormat="1" applyFill="1"/>
    <xf numFmtId="0" fontId="1" fillId="0" borderId="0" xfId="0" applyFont="1" applyAlignment="1">
      <alignment horizontal="center"/>
    </xf>
    <xf numFmtId="0" fontId="3" fillId="0" borderId="0" xfId="0" applyFont="1" applyFill="1"/>
    <xf numFmtId="0" fontId="1" fillId="0" borderId="1" xfId="0" applyFont="1" applyFill="1" applyBorder="1"/>
    <xf numFmtId="3" fontId="3" fillId="0" borderId="0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"/>
  <sheetViews>
    <sheetView workbookViewId="0">
      <selection activeCell="G21" sqref="G21"/>
    </sheetView>
  </sheetViews>
  <sheetFormatPr defaultRowHeight="15"/>
  <cols>
    <col min="1" max="1" width="42.7109375" bestFit="1" customWidth="1"/>
    <col min="2" max="2" width="13.28515625" customWidth="1"/>
    <col min="3" max="3" width="10" customWidth="1"/>
    <col min="4" max="4" width="13.28515625" customWidth="1"/>
    <col min="6" max="6" width="12.140625" customWidth="1"/>
    <col min="7" max="7" width="9.7109375" customWidth="1"/>
  </cols>
  <sheetData>
    <row r="1" spans="1:7">
      <c r="A1" s="37" t="s">
        <v>0</v>
      </c>
      <c r="B1" s="37"/>
      <c r="C1" s="37"/>
      <c r="D1" s="37"/>
      <c r="E1" s="37"/>
      <c r="F1" s="37"/>
      <c r="G1" s="37"/>
    </row>
    <row r="2" spans="1:7">
      <c r="A2" s="1"/>
    </row>
    <row r="3" spans="1:7">
      <c r="A3" s="37" t="s">
        <v>1</v>
      </c>
      <c r="B3" s="37"/>
      <c r="C3" s="37"/>
      <c r="D3" s="37"/>
      <c r="E3" s="37"/>
      <c r="F3" s="37"/>
      <c r="G3" s="37"/>
    </row>
    <row r="4" spans="1:7">
      <c r="A4" s="1"/>
    </row>
    <row r="5" spans="1:7">
      <c r="A5" s="37" t="s">
        <v>14</v>
      </c>
      <c r="B5" s="37"/>
      <c r="C5" s="37"/>
      <c r="D5" s="37"/>
      <c r="E5" s="37"/>
      <c r="F5" s="37"/>
      <c r="G5" s="37"/>
    </row>
    <row r="6" spans="1:7">
      <c r="A6" s="1"/>
    </row>
    <row r="7" spans="1:7">
      <c r="A7" s="1"/>
      <c r="B7" s="38" t="s">
        <v>15</v>
      </c>
      <c r="C7" s="39"/>
      <c r="D7" s="38" t="s">
        <v>2</v>
      </c>
      <c r="E7" s="39"/>
      <c r="F7" s="38" t="s">
        <v>12</v>
      </c>
      <c r="G7" s="39"/>
    </row>
    <row r="8" spans="1:7">
      <c r="A8" s="1" t="s">
        <v>13</v>
      </c>
      <c r="B8" s="3" t="s">
        <v>16</v>
      </c>
      <c r="C8" s="3" t="s">
        <v>17</v>
      </c>
      <c r="D8" s="3" t="s">
        <v>16</v>
      </c>
      <c r="E8" s="3" t="s">
        <v>17</v>
      </c>
      <c r="F8" s="3" t="s">
        <v>16</v>
      </c>
      <c r="G8" s="3" t="s">
        <v>17</v>
      </c>
    </row>
    <row r="9" spans="1:7" ht="15.75">
      <c r="A9" s="6" t="s">
        <v>93</v>
      </c>
      <c r="B9" s="17">
        <f>'Constituency - Votes'!I81</f>
        <v>501844</v>
      </c>
      <c r="C9" s="17">
        <f>'Constituency - Seats'!F81</f>
        <v>7</v>
      </c>
      <c r="D9" s="17">
        <f>'Region - Votes'!J15</f>
        <v>524222</v>
      </c>
      <c r="E9" s="1">
        <f>'Region - Seats'!J15</f>
        <v>24</v>
      </c>
      <c r="F9" s="17">
        <f>B9+D9</f>
        <v>1026066</v>
      </c>
      <c r="G9" s="17">
        <f>C9+E9</f>
        <v>31</v>
      </c>
    </row>
    <row r="10" spans="1:7" ht="15.75">
      <c r="A10" s="6" t="s">
        <v>94</v>
      </c>
      <c r="B10" s="17">
        <f>'Constituency - Votes'!J81</f>
        <v>13172</v>
      </c>
      <c r="C10" s="17">
        <f>'Constituency - Seats'!G81</f>
        <v>0</v>
      </c>
      <c r="D10" s="17">
        <f>'Region - Votes'!J16</f>
        <v>150426</v>
      </c>
      <c r="E10" s="1">
        <f>'Region - Seats'!J16</f>
        <v>6</v>
      </c>
      <c r="F10" s="17">
        <f t="shared" ref="F10:F14" si="0">B10+D10</f>
        <v>163598</v>
      </c>
      <c r="G10" s="17">
        <f t="shared" ref="G10:G14" si="1">C10+E10</f>
        <v>6</v>
      </c>
    </row>
    <row r="11" spans="1:7" ht="15.75">
      <c r="A11" s="6" t="s">
        <v>95</v>
      </c>
      <c r="B11" s="17">
        <f>'Constituency - Votes'!K81</f>
        <v>514261</v>
      </c>
      <c r="C11" s="17">
        <f>'Constituency - Seats'!H81</f>
        <v>3</v>
      </c>
      <c r="D11" s="17">
        <f>'Region - Votes'!J17</f>
        <v>435919</v>
      </c>
      <c r="E11" s="1">
        <f>'Region - Seats'!J17</f>
        <v>21</v>
      </c>
      <c r="F11" s="17">
        <f t="shared" si="0"/>
        <v>950180</v>
      </c>
      <c r="G11" s="17">
        <f t="shared" si="1"/>
        <v>24</v>
      </c>
    </row>
    <row r="12" spans="1:7" ht="15.75">
      <c r="A12" s="6" t="s">
        <v>96</v>
      </c>
      <c r="B12" s="17">
        <f>'Constituency - Votes'!L81</f>
        <v>178238</v>
      </c>
      <c r="C12" s="17">
        <f>'Constituency - Seats'!I81</f>
        <v>4</v>
      </c>
      <c r="D12" s="17">
        <f>'Region - Votes'!J18</f>
        <v>119284</v>
      </c>
      <c r="E12" s="1">
        <f>'Region - Seats'!J18</f>
        <v>1</v>
      </c>
      <c r="F12" s="17">
        <f t="shared" si="0"/>
        <v>297522</v>
      </c>
      <c r="G12" s="17">
        <f t="shared" si="1"/>
        <v>5</v>
      </c>
    </row>
    <row r="13" spans="1:7" ht="15.75">
      <c r="A13" s="6" t="s">
        <v>97</v>
      </c>
      <c r="B13" s="17">
        <f>'Constituency - Votes'!N81</f>
        <v>1059898</v>
      </c>
      <c r="C13" s="17">
        <f>'Constituency - Seats'!K81</f>
        <v>59</v>
      </c>
      <c r="D13" s="17">
        <f>'Region - Votes'!J21</f>
        <v>953587</v>
      </c>
      <c r="E13" s="1">
        <f>'Region - Seats'!J21</f>
        <v>4</v>
      </c>
      <c r="F13" s="17">
        <f t="shared" si="0"/>
        <v>2013485</v>
      </c>
      <c r="G13" s="17">
        <f t="shared" si="1"/>
        <v>63</v>
      </c>
    </row>
    <row r="14" spans="1:7">
      <c r="A14" s="34" t="s">
        <v>3</v>
      </c>
      <c r="B14" s="17">
        <f>'Constituency - Votes'!G81+'Constituency - Votes'!H81+'Constituency - Votes'!M81+'Constituency - Votes'!O81+'Constituency - Votes'!P81+'Constituency - Votes'!Q81+'Constituency - Votes'!R81</f>
        <v>11741</v>
      </c>
      <c r="C14" s="17">
        <v>0</v>
      </c>
      <c r="D14" s="17">
        <f>'Region - Votes'!J9+'Region - Votes'!J10+'Region - Votes'!J11+'Region - Votes'!J12+'Region - Votes'!J13+'Region - Votes'!J14+'Region - Votes'!J19+'Region - Votes'!J20+'Region - Votes'!J22+'Region - Votes'!J23+'Region - Votes'!J24+'Region - Votes'!J26+'Region - Votes'!J27+'Region - Votes'!J28</f>
        <v>102314</v>
      </c>
      <c r="E14" s="1">
        <v>0</v>
      </c>
      <c r="F14" s="17">
        <f t="shared" si="0"/>
        <v>114055</v>
      </c>
      <c r="G14" s="17">
        <f t="shared" si="1"/>
        <v>0</v>
      </c>
    </row>
    <row r="15" spans="1:7" ht="15.75" thickBot="1">
      <c r="A15" t="s">
        <v>12</v>
      </c>
      <c r="B15" s="20">
        <f t="shared" ref="B15:G15" si="2">SUM(B9:B14)</f>
        <v>2279154</v>
      </c>
      <c r="C15" s="35">
        <f t="shared" si="2"/>
        <v>73</v>
      </c>
      <c r="D15" s="20">
        <f t="shared" si="2"/>
        <v>2285752</v>
      </c>
      <c r="E15" s="8">
        <f t="shared" si="2"/>
        <v>56</v>
      </c>
      <c r="F15" s="20">
        <f t="shared" si="2"/>
        <v>4564906</v>
      </c>
      <c r="G15" s="8">
        <f t="shared" si="2"/>
        <v>129</v>
      </c>
    </row>
    <row r="16" spans="1:7">
      <c r="C16" t="s">
        <v>86</v>
      </c>
    </row>
    <row r="17" spans="1:6" ht="15.75" thickBot="1">
      <c r="A17" t="s">
        <v>131</v>
      </c>
      <c r="B17" s="20">
        <f>'Constituency - Votes'!S81</f>
        <v>9281</v>
      </c>
      <c r="C17" s="8"/>
      <c r="D17" s="20">
        <f>'Region - Votes'!J29</f>
        <v>3918</v>
      </c>
      <c r="E17" s="8"/>
      <c r="F17" s="20">
        <f>B17+D17</f>
        <v>13199</v>
      </c>
    </row>
    <row r="18" spans="1:6">
      <c r="B18" s="1"/>
      <c r="C18" s="1"/>
      <c r="D18" s="1"/>
      <c r="E18" s="1"/>
      <c r="F18" s="1"/>
    </row>
    <row r="19" spans="1:6" ht="15.75" thickBot="1">
      <c r="A19" t="s">
        <v>125</v>
      </c>
      <c r="B19" s="20">
        <f>B15+B17</f>
        <v>2288435</v>
      </c>
      <c r="C19" s="8"/>
      <c r="D19" s="20">
        <f>D15+D17</f>
        <v>2289670</v>
      </c>
      <c r="E19" s="8"/>
      <c r="F19" s="20">
        <f>B19+D19</f>
        <v>4578105</v>
      </c>
    </row>
  </sheetData>
  <sheetProtection password="CC26" sheet="1" formatCells="0" formatColumns="0" formatRows="0" insertColumns="0" insertRows="0" insertHyperlinks="0" deleteColumns="0" deleteRows="0" sort="0" autoFilter="0" pivotTables="0"/>
  <mergeCells count="6">
    <mergeCell ref="A1:G1"/>
    <mergeCell ref="A3:G3"/>
    <mergeCell ref="A5:G5"/>
    <mergeCell ref="B7:C7"/>
    <mergeCell ref="D7:E7"/>
    <mergeCell ref="F7:G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86"/>
  <sheetViews>
    <sheetView workbookViewId="0">
      <pane ySplit="4080" topLeftCell="A79" activePane="bottomLeft"/>
      <selection activeCell="D7" sqref="D7"/>
      <selection pane="bottomLeft" activeCell="F85" sqref="F85"/>
    </sheetView>
  </sheetViews>
  <sheetFormatPr defaultRowHeight="15"/>
  <cols>
    <col min="1" max="1" width="42.7109375" bestFit="1" customWidth="1"/>
    <col min="2" max="2" width="11.28515625" customWidth="1"/>
    <col min="3" max="3" width="2.42578125" customWidth="1"/>
    <col min="4" max="4" width="9.42578125" bestFit="1" customWidth="1"/>
    <col min="5" max="5" width="2.42578125" customWidth="1"/>
    <col min="6" max="6" width="11.140625" customWidth="1"/>
    <col min="7" max="7" width="21.140625" bestFit="1" customWidth="1"/>
    <col min="8" max="8" width="21" bestFit="1" customWidth="1"/>
    <col min="9" max="9" width="19.42578125" customWidth="1"/>
    <col min="10" max="10" width="15.85546875" bestFit="1" customWidth="1"/>
    <col min="11" max="11" width="16.140625" bestFit="1" customWidth="1"/>
    <col min="12" max="12" width="13.85546875" bestFit="1" customWidth="1"/>
    <col min="13" max="13" width="18.85546875" bestFit="1" customWidth="1"/>
    <col min="14" max="14" width="17.42578125" bestFit="1" customWidth="1"/>
    <col min="15" max="15" width="21.140625" bestFit="1" customWidth="1"/>
    <col min="16" max="16" width="16.140625" bestFit="1" customWidth="1"/>
    <col min="17" max="17" width="18.7109375" bestFit="1" customWidth="1"/>
    <col min="18" max="18" width="14.28515625" bestFit="1" customWidth="1"/>
    <col min="19" max="19" width="14.28515625" customWidth="1"/>
    <col min="21" max="21" width="3.42578125" customWidth="1"/>
    <col min="23" max="23" width="10.5703125" customWidth="1"/>
    <col min="24" max="24" width="16" customWidth="1"/>
  </cols>
  <sheetData>
    <row r="1" spans="1:24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3" spans="1:24">
      <c r="A3" s="41" t="s">
        <v>1</v>
      </c>
      <c r="B3" s="41"/>
      <c r="C3" s="41"/>
      <c r="D3" s="41"/>
      <c r="E3" s="41"/>
      <c r="F3" s="41"/>
      <c r="G3" s="41"/>
      <c r="H3" s="41"/>
      <c r="I3" s="41"/>
    </row>
    <row r="5" spans="1:24">
      <c r="A5" s="1" t="s">
        <v>126</v>
      </c>
    </row>
    <row r="6" spans="1:24">
      <c r="A6" s="1"/>
    </row>
    <row r="7" spans="1:24" ht="99" customHeight="1">
      <c r="A7" s="1" t="s">
        <v>15</v>
      </c>
      <c r="B7" s="21" t="s">
        <v>117</v>
      </c>
      <c r="C7" s="1"/>
      <c r="D7" s="22" t="s">
        <v>130</v>
      </c>
      <c r="E7" s="1"/>
      <c r="F7" s="22" t="s">
        <v>125</v>
      </c>
      <c r="G7" s="25" t="s">
        <v>112</v>
      </c>
      <c r="H7" s="25" t="s">
        <v>118</v>
      </c>
      <c r="I7" s="25" t="s">
        <v>93</v>
      </c>
      <c r="J7" s="25" t="s">
        <v>119</v>
      </c>
      <c r="K7" s="25" t="s">
        <v>95</v>
      </c>
      <c r="L7" s="25" t="s">
        <v>96</v>
      </c>
      <c r="M7" s="25" t="s">
        <v>101</v>
      </c>
      <c r="N7" s="25" t="s">
        <v>97</v>
      </c>
      <c r="O7" s="25" t="s">
        <v>120</v>
      </c>
      <c r="P7" s="25" t="s">
        <v>121</v>
      </c>
      <c r="Q7" s="25" t="s">
        <v>122</v>
      </c>
      <c r="R7" s="25" t="s">
        <v>123</v>
      </c>
      <c r="S7" s="25" t="s">
        <v>131</v>
      </c>
      <c r="V7" s="25" t="s">
        <v>128</v>
      </c>
      <c r="W7" s="25" t="s">
        <v>129</v>
      </c>
      <c r="X7" s="25" t="s">
        <v>133</v>
      </c>
    </row>
    <row r="8" spans="1:24">
      <c r="A8" t="s">
        <v>18</v>
      </c>
      <c r="B8">
        <v>4</v>
      </c>
      <c r="D8" s="26">
        <v>57195</v>
      </c>
      <c r="F8" s="32">
        <f>26704+137</f>
        <v>26841</v>
      </c>
      <c r="G8" s="31"/>
      <c r="H8" s="31"/>
      <c r="I8" s="26">
        <v>6022</v>
      </c>
      <c r="J8" s="31"/>
      <c r="K8" s="26">
        <v>7299</v>
      </c>
      <c r="L8" s="26">
        <v>1735</v>
      </c>
      <c r="M8" s="31"/>
      <c r="N8" s="26">
        <v>11648</v>
      </c>
      <c r="O8" s="31"/>
      <c r="P8" s="31"/>
      <c r="Q8" s="31"/>
      <c r="R8" s="31"/>
      <c r="S8" s="32">
        <v>137</v>
      </c>
      <c r="T8" t="str">
        <f>IF(F8=SUM(G8:S8),"Correct")</f>
        <v>Correct</v>
      </c>
      <c r="V8" s="26">
        <f>N8-K8</f>
        <v>4349</v>
      </c>
      <c r="W8" s="13">
        <f>F8/D8*100</f>
        <v>46.928927353789668</v>
      </c>
      <c r="X8" s="13">
        <f>S8/F8*100</f>
        <v>0.510413173875787</v>
      </c>
    </row>
    <row r="9" spans="1:24">
      <c r="A9" t="s">
        <v>19</v>
      </c>
      <c r="B9">
        <v>4</v>
      </c>
      <c r="D9" s="26">
        <v>61200</v>
      </c>
      <c r="F9" s="32">
        <f>30981+117</f>
        <v>31098</v>
      </c>
      <c r="G9" s="31"/>
      <c r="H9" s="31"/>
      <c r="I9" s="26">
        <v>5709</v>
      </c>
      <c r="J9" s="31"/>
      <c r="K9" s="26">
        <v>5672</v>
      </c>
      <c r="L9" s="26">
        <v>2261</v>
      </c>
      <c r="M9" s="31"/>
      <c r="N9" s="26">
        <v>17339</v>
      </c>
      <c r="O9" s="31"/>
      <c r="P9" s="31"/>
      <c r="Q9" s="31"/>
      <c r="R9" s="31"/>
      <c r="S9" s="32">
        <v>117</v>
      </c>
      <c r="T9" t="str">
        <f t="shared" ref="T9:T73" si="0">IF(F9=SUM(G9:S9),"Correct")</f>
        <v>Correct</v>
      </c>
      <c r="V9" s="26">
        <f>N9-I9</f>
        <v>11630</v>
      </c>
      <c r="W9" s="13">
        <f t="shared" ref="W9:W72" si="1">F9/D9*100</f>
        <v>50.813725490196084</v>
      </c>
      <c r="X9" s="13">
        <f t="shared" ref="X9:X72" si="2">S9/F9*100</f>
        <v>0.37622998263553925</v>
      </c>
    </row>
    <row r="10" spans="1:24">
      <c r="A10" t="s">
        <v>20</v>
      </c>
      <c r="B10">
        <v>4</v>
      </c>
      <c r="D10" s="26">
        <v>59710</v>
      </c>
      <c r="F10" s="32">
        <f>32340+131</f>
        <v>32471</v>
      </c>
      <c r="G10" s="31"/>
      <c r="H10" s="31"/>
      <c r="I10" s="26">
        <v>10849</v>
      </c>
      <c r="J10" s="31"/>
      <c r="K10" s="26">
        <v>5603</v>
      </c>
      <c r="L10" s="26">
        <v>2284</v>
      </c>
      <c r="M10" s="31"/>
      <c r="N10" s="26">
        <v>13604</v>
      </c>
      <c r="O10" s="31"/>
      <c r="P10" s="31"/>
      <c r="Q10" s="31"/>
      <c r="R10" s="31"/>
      <c r="S10" s="32">
        <v>131</v>
      </c>
      <c r="T10" t="str">
        <f t="shared" si="0"/>
        <v>Correct</v>
      </c>
      <c r="V10" s="26">
        <f>N10-I10</f>
        <v>2755</v>
      </c>
      <c r="W10" s="13">
        <f t="shared" si="1"/>
        <v>54.381175682465241</v>
      </c>
      <c r="X10" s="13">
        <f t="shared" si="2"/>
        <v>0.40343691293769823</v>
      </c>
    </row>
    <row r="11" spans="1:24">
      <c r="A11" t="s">
        <v>21</v>
      </c>
      <c r="B11">
        <v>4</v>
      </c>
      <c r="D11" s="26">
        <v>62844</v>
      </c>
      <c r="F11" s="32">
        <f>34753+107</f>
        <v>34860</v>
      </c>
      <c r="G11" s="31"/>
      <c r="H11" s="31"/>
      <c r="I11" s="26">
        <v>10075</v>
      </c>
      <c r="J11" s="31"/>
      <c r="K11" s="26">
        <v>2155</v>
      </c>
      <c r="L11" s="26">
        <v>6611</v>
      </c>
      <c r="M11" s="31"/>
      <c r="N11" s="26">
        <v>15912</v>
      </c>
      <c r="O11" s="31"/>
      <c r="P11" s="31"/>
      <c r="Q11" s="31"/>
      <c r="R11" s="31"/>
      <c r="S11" s="32">
        <v>107</v>
      </c>
      <c r="T11" t="str">
        <f t="shared" si="0"/>
        <v>Correct</v>
      </c>
      <c r="V11" s="26">
        <f>N11-I11</f>
        <v>5837</v>
      </c>
      <c r="W11" s="13">
        <f t="shared" si="1"/>
        <v>55.470689325949976</v>
      </c>
      <c r="X11" s="13">
        <f t="shared" si="2"/>
        <v>0.30694205393000573</v>
      </c>
    </row>
    <row r="12" spans="1:24">
      <c r="A12" t="s">
        <v>22</v>
      </c>
      <c r="B12">
        <v>4</v>
      </c>
      <c r="D12" s="26">
        <v>59576</v>
      </c>
      <c r="F12" s="32">
        <f>35198+83</f>
        <v>35281</v>
      </c>
      <c r="G12" s="31"/>
      <c r="H12" s="31"/>
      <c r="I12" s="26">
        <v>13400</v>
      </c>
      <c r="J12" s="31"/>
      <c r="K12" s="26">
        <v>2036</v>
      </c>
      <c r="L12" s="26">
        <v>7262</v>
      </c>
      <c r="M12" s="31"/>
      <c r="N12" s="26">
        <v>12500</v>
      </c>
      <c r="O12" s="31"/>
      <c r="P12" s="31"/>
      <c r="Q12" s="31"/>
      <c r="R12" s="31"/>
      <c r="S12" s="32">
        <v>83</v>
      </c>
      <c r="T12" t="str">
        <f t="shared" si="0"/>
        <v>Correct</v>
      </c>
      <c r="V12" s="26">
        <f>I12-N12</f>
        <v>900</v>
      </c>
      <c r="W12" s="13">
        <f t="shared" si="1"/>
        <v>59.220155767423122</v>
      </c>
      <c r="X12" s="13">
        <f t="shared" si="2"/>
        <v>0.23525410277486469</v>
      </c>
    </row>
    <row r="13" spans="1:24">
      <c r="A13" t="s">
        <v>23</v>
      </c>
      <c r="B13">
        <v>4</v>
      </c>
      <c r="D13" s="26">
        <v>53912</v>
      </c>
      <c r="F13" s="26">
        <v>26675</v>
      </c>
      <c r="G13" s="31"/>
      <c r="H13" s="31"/>
      <c r="I13" s="26">
        <v>4164</v>
      </c>
      <c r="J13" s="31"/>
      <c r="K13" s="26">
        <v>7762</v>
      </c>
      <c r="L13" s="26">
        <v>693</v>
      </c>
      <c r="M13" s="31"/>
      <c r="N13" s="26">
        <v>13954</v>
      </c>
      <c r="O13" s="31"/>
      <c r="P13" s="31"/>
      <c r="Q13" s="31"/>
      <c r="R13" s="31"/>
      <c r="S13" s="32">
        <v>102</v>
      </c>
      <c r="T13" t="str">
        <f t="shared" si="0"/>
        <v>Correct</v>
      </c>
      <c r="V13" s="26">
        <f>N13-K13</f>
        <v>6192</v>
      </c>
      <c r="W13" s="13">
        <f t="shared" si="1"/>
        <v>49.478780234456146</v>
      </c>
      <c r="X13" s="13">
        <f t="shared" si="2"/>
        <v>0.38238050609184632</v>
      </c>
    </row>
    <row r="14" spans="1:24">
      <c r="A14" t="s">
        <v>24</v>
      </c>
      <c r="B14">
        <v>4</v>
      </c>
      <c r="D14" s="26">
        <v>64901</v>
      </c>
      <c r="F14" s="26">
        <v>35000</v>
      </c>
      <c r="G14" s="31"/>
      <c r="H14" s="31"/>
      <c r="I14" s="26">
        <v>5308</v>
      </c>
      <c r="J14" s="31"/>
      <c r="K14" s="26">
        <v>10082</v>
      </c>
      <c r="L14" s="26">
        <v>1007</v>
      </c>
      <c r="M14" s="31"/>
      <c r="N14" s="26">
        <v>18475</v>
      </c>
      <c r="O14" s="31"/>
      <c r="P14" s="31"/>
      <c r="Q14" s="31"/>
      <c r="R14" s="31"/>
      <c r="S14" s="32">
        <v>128</v>
      </c>
      <c r="T14" t="str">
        <f t="shared" si="0"/>
        <v>Correct</v>
      </c>
      <c r="V14" s="26">
        <f>N14-K14</f>
        <v>8393</v>
      </c>
      <c r="W14" s="13">
        <f t="shared" si="1"/>
        <v>53.92829078134389</v>
      </c>
      <c r="X14" s="13">
        <f t="shared" si="2"/>
        <v>0.36571428571428571</v>
      </c>
    </row>
    <row r="15" spans="1:24">
      <c r="A15" t="s">
        <v>25</v>
      </c>
      <c r="B15">
        <v>4</v>
      </c>
      <c r="D15" s="26">
        <v>54355</v>
      </c>
      <c r="F15" s="26">
        <v>29496</v>
      </c>
      <c r="G15" s="31"/>
      <c r="H15" s="31"/>
      <c r="I15" s="26">
        <v>10945</v>
      </c>
      <c r="J15" s="31"/>
      <c r="K15" s="26">
        <v>2752</v>
      </c>
      <c r="L15" s="26">
        <v>2265</v>
      </c>
      <c r="M15" s="31"/>
      <c r="N15" s="26">
        <v>13417</v>
      </c>
      <c r="O15" s="31"/>
      <c r="P15" s="31"/>
      <c r="Q15" s="31"/>
      <c r="R15" s="31"/>
      <c r="S15" s="32">
        <v>117</v>
      </c>
      <c r="T15" t="str">
        <f t="shared" si="0"/>
        <v>Correct</v>
      </c>
      <c r="V15" s="26">
        <f>N15-I15</f>
        <v>2472</v>
      </c>
      <c r="W15" s="13">
        <f t="shared" si="1"/>
        <v>54.26547695704167</v>
      </c>
      <c r="X15" s="13">
        <f t="shared" si="2"/>
        <v>0.39666395443449964</v>
      </c>
    </row>
    <row r="16" spans="1:24">
      <c r="A16" t="s">
        <v>26</v>
      </c>
      <c r="B16">
        <v>4</v>
      </c>
      <c r="D16" s="26">
        <v>56418</v>
      </c>
      <c r="F16" s="26">
        <v>32052</v>
      </c>
      <c r="G16" s="31"/>
      <c r="H16" s="31"/>
      <c r="I16" s="26">
        <v>11318</v>
      </c>
      <c r="J16" s="31"/>
      <c r="K16" s="26">
        <v>3773</v>
      </c>
      <c r="L16" s="26">
        <v>1216</v>
      </c>
      <c r="M16" s="31"/>
      <c r="N16" s="26">
        <v>15622</v>
      </c>
      <c r="O16" s="31"/>
      <c r="P16" s="31"/>
      <c r="Q16" s="31"/>
      <c r="R16" s="31"/>
      <c r="S16" s="32">
        <v>123</v>
      </c>
      <c r="T16" t="str">
        <f t="shared" si="0"/>
        <v>Correct</v>
      </c>
      <c r="V16" s="26">
        <f>N16-I16</f>
        <v>4304</v>
      </c>
      <c r="W16" s="13">
        <f t="shared" si="1"/>
        <v>56.81165585451452</v>
      </c>
      <c r="X16" s="13">
        <f t="shared" si="2"/>
        <v>0.38375140396855112</v>
      </c>
    </row>
    <row r="17" spans="1:24">
      <c r="A17" t="s">
        <v>27</v>
      </c>
      <c r="B17">
        <v>4</v>
      </c>
      <c r="D17" s="26">
        <v>48526</v>
      </c>
      <c r="F17" s="26">
        <v>29592</v>
      </c>
      <c r="G17" s="31"/>
      <c r="H17" s="31"/>
      <c r="I17" s="26">
        <v>5840</v>
      </c>
      <c r="J17" s="31"/>
      <c r="K17" s="26">
        <v>2492</v>
      </c>
      <c r="L17" s="26">
        <v>7583</v>
      </c>
      <c r="M17" s="31"/>
      <c r="N17" s="26">
        <v>13561</v>
      </c>
      <c r="O17" s="31"/>
      <c r="P17" s="31"/>
      <c r="Q17" s="31"/>
      <c r="R17" s="31"/>
      <c r="S17" s="32">
        <v>116</v>
      </c>
      <c r="T17" t="str">
        <f t="shared" si="0"/>
        <v>Correct</v>
      </c>
      <c r="V17" s="26">
        <f>N17-L17</f>
        <v>5978</v>
      </c>
      <c r="W17" s="13">
        <f t="shared" si="1"/>
        <v>60.981741746692499</v>
      </c>
      <c r="X17" s="13">
        <f t="shared" si="2"/>
        <v>0.39199783725331172</v>
      </c>
    </row>
    <row r="18" spans="1:24">
      <c r="A18" t="s">
        <v>28</v>
      </c>
      <c r="B18">
        <v>4</v>
      </c>
      <c r="D18" s="26">
        <v>61657</v>
      </c>
      <c r="F18" s="26">
        <v>37730</v>
      </c>
      <c r="G18" s="31"/>
      <c r="H18" s="31"/>
      <c r="I18" s="26">
        <v>16183</v>
      </c>
      <c r="J18" s="31"/>
      <c r="K18" s="26">
        <v>5283</v>
      </c>
      <c r="L18" s="26">
        <v>716</v>
      </c>
      <c r="M18" s="31"/>
      <c r="N18" s="26">
        <v>15433</v>
      </c>
      <c r="O18" s="31"/>
      <c r="P18" s="31"/>
      <c r="Q18" s="31"/>
      <c r="R18" s="31"/>
      <c r="S18" s="32">
        <v>115</v>
      </c>
      <c r="T18" t="str">
        <f t="shared" si="0"/>
        <v>Correct</v>
      </c>
      <c r="V18" s="26">
        <f>I18-N18</f>
        <v>750</v>
      </c>
      <c r="W18" s="13">
        <f t="shared" si="1"/>
        <v>61.193376258981132</v>
      </c>
      <c r="X18" s="13">
        <f t="shared" si="2"/>
        <v>0.30479724357275378</v>
      </c>
    </row>
    <row r="19" spans="1:24">
      <c r="A19" t="s">
        <v>29</v>
      </c>
      <c r="B19">
        <v>4</v>
      </c>
      <c r="D19" s="32">
        <v>59155</v>
      </c>
      <c r="F19" s="32">
        <f>28683+135</f>
        <v>28818</v>
      </c>
      <c r="G19" s="31"/>
      <c r="H19" s="31"/>
      <c r="I19" s="26">
        <v>9219</v>
      </c>
      <c r="J19" s="31"/>
      <c r="K19" s="26">
        <v>2372</v>
      </c>
      <c r="L19" s="26">
        <v>1290</v>
      </c>
      <c r="M19" s="31"/>
      <c r="N19" s="26">
        <v>15802</v>
      </c>
      <c r="O19" s="31"/>
      <c r="P19" s="31"/>
      <c r="Q19" s="31"/>
      <c r="R19" s="31"/>
      <c r="S19" s="32">
        <v>135</v>
      </c>
      <c r="T19" t="str">
        <f t="shared" si="0"/>
        <v>Correct</v>
      </c>
      <c r="V19" s="26">
        <f>N19-I19</f>
        <v>6583</v>
      </c>
      <c r="W19" s="13">
        <f t="shared" si="1"/>
        <v>48.716084861803736</v>
      </c>
      <c r="X19" s="13">
        <f t="shared" si="2"/>
        <v>0.46845721424109932</v>
      </c>
    </row>
    <row r="20" spans="1:24">
      <c r="A20" t="s">
        <v>30</v>
      </c>
      <c r="B20">
        <v>4</v>
      </c>
      <c r="D20" s="32">
        <v>55176</v>
      </c>
      <c r="F20" s="32">
        <f>32207+137</f>
        <v>32344</v>
      </c>
      <c r="G20" s="31"/>
      <c r="H20" s="31"/>
      <c r="I20" s="26">
        <v>4912</v>
      </c>
      <c r="J20" s="31"/>
      <c r="K20" s="26">
        <v>3334</v>
      </c>
      <c r="L20" s="26">
        <v>10024</v>
      </c>
      <c r="M20" s="31"/>
      <c r="N20" s="26">
        <v>13937</v>
      </c>
      <c r="O20" s="31"/>
      <c r="P20" s="31"/>
      <c r="Q20" s="31"/>
      <c r="R20" s="31"/>
      <c r="S20" s="32">
        <v>137</v>
      </c>
      <c r="T20" t="str">
        <f t="shared" si="0"/>
        <v>Correct</v>
      </c>
      <c r="V20" s="26">
        <f>N20-L20</f>
        <v>3913</v>
      </c>
      <c r="W20" s="13">
        <f t="shared" si="1"/>
        <v>58.619689720168189</v>
      </c>
      <c r="X20" s="13">
        <f t="shared" si="2"/>
        <v>0.42357160524363091</v>
      </c>
    </row>
    <row r="21" spans="1:24">
      <c r="A21" t="s">
        <v>31</v>
      </c>
      <c r="B21">
        <v>4</v>
      </c>
      <c r="D21" s="26">
        <v>58548</v>
      </c>
      <c r="F21" s="26">
        <v>31795</v>
      </c>
      <c r="G21" s="31"/>
      <c r="H21" s="31"/>
      <c r="I21" s="26">
        <v>7666</v>
      </c>
      <c r="J21" s="31"/>
      <c r="K21" s="26">
        <v>8684</v>
      </c>
      <c r="L21" s="26">
        <v>640</v>
      </c>
      <c r="M21" s="31"/>
      <c r="N21" s="26">
        <v>14690</v>
      </c>
      <c r="O21" s="31"/>
      <c r="P21" s="31"/>
      <c r="Q21" s="31"/>
      <c r="R21" s="31"/>
      <c r="S21" s="32">
        <v>115</v>
      </c>
      <c r="T21" t="str">
        <f t="shared" si="0"/>
        <v>Correct</v>
      </c>
      <c r="V21" s="26">
        <f>N21-K21</f>
        <v>6006</v>
      </c>
      <c r="W21" s="13">
        <f t="shared" si="1"/>
        <v>54.305868688938986</v>
      </c>
      <c r="X21" s="13">
        <f t="shared" si="2"/>
        <v>0.36169208995125018</v>
      </c>
    </row>
    <row r="22" spans="1:24">
      <c r="A22" t="s">
        <v>32</v>
      </c>
      <c r="B22">
        <v>4</v>
      </c>
      <c r="D22" s="26">
        <v>50557</v>
      </c>
      <c r="F22" s="32">
        <f>29746+113</f>
        <v>29859</v>
      </c>
      <c r="G22" s="31"/>
      <c r="H22" s="31"/>
      <c r="I22" s="26">
        <v>6915</v>
      </c>
      <c r="J22" s="31"/>
      <c r="K22" s="26">
        <v>7426</v>
      </c>
      <c r="L22" s="26">
        <v>1258</v>
      </c>
      <c r="M22" s="31"/>
      <c r="N22" s="26">
        <v>14147</v>
      </c>
      <c r="O22" s="31"/>
      <c r="P22" s="31"/>
      <c r="Q22" s="31"/>
      <c r="R22" s="31"/>
      <c r="S22" s="32">
        <v>113</v>
      </c>
      <c r="T22" t="str">
        <f t="shared" si="0"/>
        <v>Correct</v>
      </c>
      <c r="V22" s="26">
        <f>N22-K22</f>
        <v>6721</v>
      </c>
      <c r="W22" s="13">
        <f t="shared" si="1"/>
        <v>59.060070811163634</v>
      </c>
      <c r="X22" s="13">
        <f t="shared" si="2"/>
        <v>0.37844535985799926</v>
      </c>
    </row>
    <row r="23" spans="1:24">
      <c r="A23" t="s">
        <v>33</v>
      </c>
      <c r="B23">
        <v>4</v>
      </c>
      <c r="D23" s="26">
        <v>54769</v>
      </c>
      <c r="F23" s="26">
        <v>32963</v>
      </c>
      <c r="G23" s="31"/>
      <c r="H23" s="31"/>
      <c r="I23" s="26">
        <v>6029</v>
      </c>
      <c r="J23" s="31"/>
      <c r="K23" s="26">
        <v>7726</v>
      </c>
      <c r="L23" s="26">
        <v>2925</v>
      </c>
      <c r="M23" s="31"/>
      <c r="N23" s="26">
        <v>16158</v>
      </c>
      <c r="O23" s="31"/>
      <c r="P23" s="31"/>
      <c r="Q23" s="31"/>
      <c r="R23" s="31"/>
      <c r="S23" s="32">
        <v>125</v>
      </c>
      <c r="T23" t="str">
        <f t="shared" si="0"/>
        <v>Correct</v>
      </c>
      <c r="V23" s="26">
        <f>N23-K23</f>
        <v>8432</v>
      </c>
      <c r="W23" s="13">
        <f t="shared" si="1"/>
        <v>60.185506399605615</v>
      </c>
      <c r="X23" s="13">
        <f t="shared" si="2"/>
        <v>0.37921305706398084</v>
      </c>
    </row>
    <row r="24" spans="1:24">
      <c r="A24" t="s">
        <v>34</v>
      </c>
      <c r="B24">
        <v>6</v>
      </c>
      <c r="D24" s="26">
        <v>58483</v>
      </c>
      <c r="F24" s="26">
        <v>33802</v>
      </c>
      <c r="G24" s="26">
        <v>909</v>
      </c>
      <c r="H24" s="31"/>
      <c r="I24" s="26">
        <v>8842</v>
      </c>
      <c r="J24" s="31"/>
      <c r="K24" s="26">
        <v>6995</v>
      </c>
      <c r="L24" s="26">
        <v>820</v>
      </c>
      <c r="M24" s="31"/>
      <c r="N24" s="26">
        <v>14821</v>
      </c>
      <c r="O24" s="31"/>
      <c r="P24" s="31"/>
      <c r="Q24" s="26">
        <v>1332</v>
      </c>
      <c r="R24" s="31"/>
      <c r="S24" s="32">
        <v>83</v>
      </c>
      <c r="T24" t="str">
        <f t="shared" si="0"/>
        <v>Correct</v>
      </c>
      <c r="V24" s="26">
        <f>N24-I24</f>
        <v>5979</v>
      </c>
      <c r="W24" s="13">
        <f t="shared" si="1"/>
        <v>57.797992579040056</v>
      </c>
      <c r="X24" s="13">
        <f t="shared" si="2"/>
        <v>0.2455476007336844</v>
      </c>
    </row>
    <row r="25" spans="1:24">
      <c r="A25" t="s">
        <v>35</v>
      </c>
      <c r="B25">
        <v>5</v>
      </c>
      <c r="D25" s="26">
        <v>53192</v>
      </c>
      <c r="F25" s="26">
        <v>28407</v>
      </c>
      <c r="G25" s="31"/>
      <c r="H25" s="31"/>
      <c r="I25" s="26">
        <v>2868</v>
      </c>
      <c r="J25" s="26">
        <v>1612</v>
      </c>
      <c r="K25" s="26">
        <v>9826</v>
      </c>
      <c r="L25" s="26">
        <v>423</v>
      </c>
      <c r="M25" s="31"/>
      <c r="N25" s="26">
        <v>13605</v>
      </c>
      <c r="O25" s="31"/>
      <c r="P25" s="31"/>
      <c r="Q25" s="31"/>
      <c r="R25" s="31"/>
      <c r="S25" s="32">
        <v>73</v>
      </c>
      <c r="T25" t="str">
        <f t="shared" si="0"/>
        <v>Correct</v>
      </c>
      <c r="V25" s="26">
        <f>N25-K25</f>
        <v>3779</v>
      </c>
      <c r="W25" s="13">
        <f t="shared" si="1"/>
        <v>53.404647315385766</v>
      </c>
      <c r="X25" s="13">
        <f t="shared" si="2"/>
        <v>0.25697891364804448</v>
      </c>
    </row>
    <row r="26" spans="1:24">
      <c r="A26" t="s">
        <v>36</v>
      </c>
      <c r="B26">
        <v>4</v>
      </c>
      <c r="D26" s="26">
        <v>54596</v>
      </c>
      <c r="F26" s="26">
        <f>29734+123</f>
        <v>29857</v>
      </c>
      <c r="G26" s="31"/>
      <c r="H26" s="31"/>
      <c r="I26" s="26">
        <v>4251</v>
      </c>
      <c r="J26" s="31"/>
      <c r="K26" s="26">
        <v>10674</v>
      </c>
      <c r="L26" s="26">
        <v>1094</v>
      </c>
      <c r="M26" s="31"/>
      <c r="N26" s="26">
        <v>13715</v>
      </c>
      <c r="O26" s="31"/>
      <c r="P26" s="31"/>
      <c r="Q26" s="31"/>
      <c r="R26" s="31"/>
      <c r="S26" s="32">
        <v>123</v>
      </c>
      <c r="T26" t="str">
        <f t="shared" si="0"/>
        <v>Correct</v>
      </c>
      <c r="V26" s="26">
        <f>N26-K26</f>
        <v>3041</v>
      </c>
      <c r="W26" s="13">
        <f t="shared" si="1"/>
        <v>54.687156568246756</v>
      </c>
      <c r="X26" s="13">
        <f t="shared" si="2"/>
        <v>0.41196369360618951</v>
      </c>
    </row>
    <row r="27" spans="1:24">
      <c r="A27" t="s">
        <v>37</v>
      </c>
      <c r="B27">
        <v>4</v>
      </c>
      <c r="D27" s="26">
        <v>49981</v>
      </c>
      <c r="F27" s="26">
        <v>28401</v>
      </c>
      <c r="G27" s="31"/>
      <c r="H27" s="31"/>
      <c r="I27" s="26">
        <v>3068</v>
      </c>
      <c r="J27" s="31"/>
      <c r="K27" s="26">
        <v>7537</v>
      </c>
      <c r="L27" s="26">
        <v>688</v>
      </c>
      <c r="M27" s="31"/>
      <c r="N27" s="26">
        <v>17015</v>
      </c>
      <c r="O27" s="31"/>
      <c r="P27" s="31"/>
      <c r="Q27" s="31"/>
      <c r="R27" s="31"/>
      <c r="S27" s="32">
        <v>93</v>
      </c>
      <c r="T27" t="str">
        <f t="shared" si="0"/>
        <v>Correct</v>
      </c>
      <c r="V27" s="26">
        <f>N27-K27</f>
        <v>9478</v>
      </c>
      <c r="W27" s="13">
        <f t="shared" si="1"/>
        <v>56.823592965326817</v>
      </c>
      <c r="X27" s="13">
        <f t="shared" si="2"/>
        <v>0.3274532586880744</v>
      </c>
    </row>
    <row r="28" spans="1:24">
      <c r="A28" t="s">
        <v>38</v>
      </c>
      <c r="B28">
        <v>4</v>
      </c>
      <c r="D28" s="26">
        <v>55645</v>
      </c>
      <c r="F28" s="26">
        <v>32121</v>
      </c>
      <c r="G28" s="31"/>
      <c r="H28" s="31"/>
      <c r="I28" s="26">
        <v>7863</v>
      </c>
      <c r="J28" s="31"/>
      <c r="K28" s="26">
        <v>6735</v>
      </c>
      <c r="L28" s="26">
        <v>780</v>
      </c>
      <c r="M28" s="31"/>
      <c r="N28" s="26">
        <v>16587</v>
      </c>
      <c r="O28" s="31"/>
      <c r="P28" s="31"/>
      <c r="Q28" s="31"/>
      <c r="R28" s="31"/>
      <c r="S28" s="32">
        <v>156</v>
      </c>
      <c r="T28" t="str">
        <f t="shared" si="0"/>
        <v>Correct</v>
      </c>
      <c r="V28" s="26">
        <f>N28-I28</f>
        <v>8724</v>
      </c>
      <c r="W28" s="13">
        <f t="shared" si="1"/>
        <v>57.724862970617309</v>
      </c>
      <c r="X28" s="13">
        <f t="shared" si="2"/>
        <v>0.48566358457084152</v>
      </c>
    </row>
    <row r="29" spans="1:24">
      <c r="A29" t="s">
        <v>39</v>
      </c>
      <c r="B29">
        <v>4</v>
      </c>
      <c r="D29" s="26">
        <v>50214</v>
      </c>
      <c r="F29" s="26">
        <v>25798</v>
      </c>
      <c r="G29" s="31"/>
      <c r="H29" s="31"/>
      <c r="I29" s="26">
        <v>3940</v>
      </c>
      <c r="J29" s="31"/>
      <c r="K29" s="26">
        <v>7723</v>
      </c>
      <c r="L29" s="26">
        <v>616</v>
      </c>
      <c r="M29" s="31"/>
      <c r="N29" s="26">
        <v>13416</v>
      </c>
      <c r="O29" s="31"/>
      <c r="P29" s="31"/>
      <c r="Q29" s="31"/>
      <c r="R29" s="31"/>
      <c r="S29" s="32">
        <v>103</v>
      </c>
      <c r="T29" t="str">
        <f t="shared" si="0"/>
        <v>Correct</v>
      </c>
      <c r="V29" s="26">
        <f>N29-K29</f>
        <v>5693</v>
      </c>
      <c r="W29" s="13">
        <f t="shared" si="1"/>
        <v>51.376110248137977</v>
      </c>
      <c r="X29" s="13">
        <f t="shared" si="2"/>
        <v>0.39925575626017523</v>
      </c>
    </row>
    <row r="30" spans="1:24">
      <c r="A30" t="s">
        <v>40</v>
      </c>
      <c r="B30">
        <v>5</v>
      </c>
      <c r="D30" s="26">
        <v>55104</v>
      </c>
      <c r="F30" s="26">
        <v>33698</v>
      </c>
      <c r="G30" s="31"/>
      <c r="H30" s="31"/>
      <c r="I30" s="26">
        <v>4891</v>
      </c>
      <c r="J30" s="31"/>
      <c r="K30" s="26">
        <v>13522</v>
      </c>
      <c r="L30" s="26">
        <v>1131</v>
      </c>
      <c r="M30" s="31"/>
      <c r="N30" s="26">
        <v>13413</v>
      </c>
      <c r="O30" s="31"/>
      <c r="P30" s="31"/>
      <c r="Q30" s="26">
        <v>641</v>
      </c>
      <c r="R30" s="31"/>
      <c r="S30" s="32">
        <v>100</v>
      </c>
      <c r="T30" t="str">
        <f t="shared" si="0"/>
        <v>Correct</v>
      </c>
      <c r="V30" s="26">
        <f>K30-N30</f>
        <v>109</v>
      </c>
      <c r="W30" s="13">
        <f t="shared" si="1"/>
        <v>61.153455284552848</v>
      </c>
      <c r="X30" s="13">
        <f t="shared" si="2"/>
        <v>0.29675351652917087</v>
      </c>
    </row>
    <row r="31" spans="1:24">
      <c r="A31" t="s">
        <v>41</v>
      </c>
      <c r="B31">
        <v>4</v>
      </c>
      <c r="D31" s="26">
        <v>60698</v>
      </c>
      <c r="F31" s="26">
        <v>36361</v>
      </c>
      <c r="G31" s="31"/>
      <c r="H31" s="31"/>
      <c r="I31" s="26">
        <v>13536</v>
      </c>
      <c r="J31" s="31"/>
      <c r="K31" s="26">
        <v>9151</v>
      </c>
      <c r="L31" s="26">
        <v>1267</v>
      </c>
      <c r="M31" s="31"/>
      <c r="N31" s="26">
        <v>12306</v>
      </c>
      <c r="O31" s="31"/>
      <c r="P31" s="31"/>
      <c r="Q31" s="31"/>
      <c r="R31" s="31"/>
      <c r="S31" s="32">
        <v>101</v>
      </c>
      <c r="T31" t="str">
        <f t="shared" si="0"/>
        <v>Correct</v>
      </c>
      <c r="V31" s="26">
        <f>I31-N31</f>
        <v>1230</v>
      </c>
      <c r="W31" s="13">
        <f t="shared" si="1"/>
        <v>59.904774457148505</v>
      </c>
      <c r="X31" s="13">
        <f t="shared" si="2"/>
        <v>0.27777013833502928</v>
      </c>
    </row>
    <row r="32" spans="1:24">
      <c r="A32" t="s">
        <v>42</v>
      </c>
      <c r="B32">
        <v>5</v>
      </c>
      <c r="D32" s="26">
        <v>55261</v>
      </c>
      <c r="F32" s="32">
        <v>28545</v>
      </c>
      <c r="G32" s="31"/>
      <c r="H32" s="31"/>
      <c r="I32" s="26">
        <v>4969</v>
      </c>
      <c r="J32" s="31"/>
      <c r="K32" s="26">
        <v>5611</v>
      </c>
      <c r="L32" s="26">
        <v>911</v>
      </c>
      <c r="M32" s="31"/>
      <c r="N32" s="26">
        <v>16509</v>
      </c>
      <c r="O32" s="26">
        <v>437</v>
      </c>
      <c r="P32" s="31"/>
      <c r="Q32" s="31"/>
      <c r="R32" s="31"/>
      <c r="S32" s="32">
        <v>108</v>
      </c>
      <c r="T32" t="str">
        <f t="shared" si="0"/>
        <v>Correct</v>
      </c>
      <c r="V32" s="26">
        <f>N32-K32</f>
        <v>10898</v>
      </c>
      <c r="W32" s="13">
        <f t="shared" si="1"/>
        <v>51.654874142704621</v>
      </c>
      <c r="X32" s="13">
        <f t="shared" si="2"/>
        <v>0.37834997372569623</v>
      </c>
    </row>
    <row r="33" spans="1:24">
      <c r="A33" t="s">
        <v>43</v>
      </c>
      <c r="B33">
        <v>5</v>
      </c>
      <c r="D33" s="26">
        <v>53830</v>
      </c>
      <c r="F33" s="32">
        <v>27903</v>
      </c>
      <c r="G33" s="31"/>
      <c r="H33" s="31"/>
      <c r="I33" s="26">
        <v>2826</v>
      </c>
      <c r="J33" s="31"/>
      <c r="K33" s="26">
        <v>7242</v>
      </c>
      <c r="L33" s="26">
        <v>1008</v>
      </c>
      <c r="M33" s="31"/>
      <c r="N33" s="26">
        <v>16070</v>
      </c>
      <c r="O33" s="26">
        <v>642</v>
      </c>
      <c r="P33" s="31"/>
      <c r="Q33" s="31"/>
      <c r="R33" s="31"/>
      <c r="S33" s="32">
        <v>115</v>
      </c>
      <c r="T33" t="str">
        <f t="shared" si="0"/>
        <v>Correct</v>
      </c>
      <c r="V33" s="26">
        <f>N33-K33</f>
        <v>8828</v>
      </c>
      <c r="W33" s="13">
        <f t="shared" si="1"/>
        <v>51.835407765186702</v>
      </c>
      <c r="X33" s="13">
        <f t="shared" si="2"/>
        <v>0.41214206357739314</v>
      </c>
    </row>
    <row r="34" spans="1:24">
      <c r="A34" t="s">
        <v>44</v>
      </c>
      <c r="B34">
        <v>4</v>
      </c>
      <c r="D34" s="26">
        <v>57740</v>
      </c>
      <c r="F34" s="26">
        <f>32909+99</f>
        <v>33008</v>
      </c>
      <c r="G34" s="31"/>
      <c r="H34" s="31"/>
      <c r="I34" s="26">
        <v>5797</v>
      </c>
      <c r="J34" s="31"/>
      <c r="K34" s="26">
        <v>9699</v>
      </c>
      <c r="L34" s="26">
        <v>3156</v>
      </c>
      <c r="M34" s="31"/>
      <c r="N34" s="26">
        <v>14257</v>
      </c>
      <c r="O34" s="31"/>
      <c r="P34" s="31"/>
      <c r="Q34" s="31"/>
      <c r="R34" s="31"/>
      <c r="S34" s="32">
        <v>99</v>
      </c>
      <c r="T34" t="str">
        <f t="shared" si="0"/>
        <v>Correct</v>
      </c>
      <c r="V34" s="26">
        <f>N34-K34</f>
        <v>4558</v>
      </c>
      <c r="W34" s="13">
        <f t="shared" si="1"/>
        <v>57.166608936612398</v>
      </c>
      <c r="X34" s="13">
        <f t="shared" si="2"/>
        <v>0.29992729035385357</v>
      </c>
    </row>
    <row r="35" spans="1:24">
      <c r="A35" t="s">
        <v>45</v>
      </c>
      <c r="B35">
        <v>4</v>
      </c>
      <c r="D35" s="26">
        <v>61149</v>
      </c>
      <c r="F35" s="32">
        <f>34629+139</f>
        <v>34768</v>
      </c>
      <c r="G35" s="31"/>
      <c r="H35" s="31"/>
      <c r="I35" s="26">
        <v>5857</v>
      </c>
      <c r="J35" s="31"/>
      <c r="K35" s="26">
        <v>8392</v>
      </c>
      <c r="L35" s="26">
        <v>1009</v>
      </c>
      <c r="M35" s="31"/>
      <c r="N35" s="26">
        <v>19371</v>
      </c>
      <c r="O35" s="31"/>
      <c r="P35" s="31"/>
      <c r="Q35" s="31"/>
      <c r="R35" s="31"/>
      <c r="S35" s="32">
        <v>139</v>
      </c>
      <c r="T35" t="str">
        <f t="shared" si="0"/>
        <v>Correct</v>
      </c>
      <c r="V35" s="26">
        <f>N35-K35</f>
        <v>10979</v>
      </c>
      <c r="W35" s="13">
        <f t="shared" si="1"/>
        <v>56.857839048880599</v>
      </c>
      <c r="X35" s="13">
        <f t="shared" si="2"/>
        <v>0.39979291302346986</v>
      </c>
    </row>
    <row r="36" spans="1:24">
      <c r="A36" t="s">
        <v>46</v>
      </c>
      <c r="B36">
        <v>4</v>
      </c>
      <c r="D36" s="26">
        <v>60848</v>
      </c>
      <c r="F36" s="26">
        <v>38031</v>
      </c>
      <c r="G36" s="31"/>
      <c r="H36" s="31"/>
      <c r="I36" s="26">
        <v>9045</v>
      </c>
      <c r="J36" s="31"/>
      <c r="K36" s="26">
        <v>14329</v>
      </c>
      <c r="L36" s="26">
        <v>1337</v>
      </c>
      <c r="M36" s="31"/>
      <c r="N36" s="26">
        <v>13202</v>
      </c>
      <c r="O36" s="31"/>
      <c r="P36" s="31"/>
      <c r="Q36" s="31"/>
      <c r="R36" s="31"/>
      <c r="S36" s="32">
        <v>118</v>
      </c>
      <c r="T36" t="str">
        <f t="shared" si="0"/>
        <v>Correct</v>
      </c>
      <c r="V36" s="26">
        <f>K36-N36</f>
        <v>1127</v>
      </c>
      <c r="W36" s="13">
        <f t="shared" si="1"/>
        <v>62.501643439389952</v>
      </c>
      <c r="X36" s="13">
        <f t="shared" si="2"/>
        <v>0.31027319818043175</v>
      </c>
    </row>
    <row r="37" spans="1:24">
      <c r="A37" t="s">
        <v>47</v>
      </c>
      <c r="B37">
        <v>4</v>
      </c>
      <c r="D37" s="26">
        <v>53085</v>
      </c>
      <c r="F37" s="32">
        <v>36372</v>
      </c>
      <c r="G37" s="31"/>
      <c r="H37" s="31"/>
      <c r="I37" s="26">
        <v>12932</v>
      </c>
      <c r="J37" s="31"/>
      <c r="K37" s="26">
        <v>11081</v>
      </c>
      <c r="L37" s="26">
        <v>921</v>
      </c>
      <c r="M37" s="31"/>
      <c r="N37" s="26">
        <v>11322</v>
      </c>
      <c r="O37" s="31"/>
      <c r="P37" s="31"/>
      <c r="Q37" s="31"/>
      <c r="R37" s="31"/>
      <c r="S37" s="32">
        <v>116</v>
      </c>
      <c r="T37" t="str">
        <f t="shared" si="0"/>
        <v>Correct</v>
      </c>
      <c r="V37" s="26">
        <f>I37-N37</f>
        <v>1610</v>
      </c>
      <c r="W37" s="13">
        <f t="shared" si="1"/>
        <v>68.516530093246672</v>
      </c>
      <c r="X37" s="13">
        <f t="shared" si="2"/>
        <v>0.31892664687121963</v>
      </c>
    </row>
    <row r="38" spans="1:24">
      <c r="A38" t="s">
        <v>48</v>
      </c>
      <c r="B38">
        <v>6</v>
      </c>
      <c r="D38" s="26">
        <v>59581</v>
      </c>
      <c r="F38" s="26">
        <v>34276</v>
      </c>
      <c r="G38" s="31"/>
      <c r="H38" s="31"/>
      <c r="I38" s="26">
        <v>10399</v>
      </c>
      <c r="J38" s="26">
        <v>4644</v>
      </c>
      <c r="K38" s="26">
        <v>7546</v>
      </c>
      <c r="L38" s="26">
        <v>1672</v>
      </c>
      <c r="M38" s="26">
        <v>119</v>
      </c>
      <c r="N38" s="26">
        <v>9789</v>
      </c>
      <c r="O38" s="31"/>
      <c r="P38" s="31"/>
      <c r="Q38" s="31"/>
      <c r="R38" s="31"/>
      <c r="S38" s="32">
        <f>107</f>
        <v>107</v>
      </c>
      <c r="T38" t="str">
        <f t="shared" si="0"/>
        <v>Correct</v>
      </c>
      <c r="V38" s="26">
        <f>I38-N38</f>
        <v>610</v>
      </c>
      <c r="W38" s="13">
        <f t="shared" si="1"/>
        <v>57.52840670683608</v>
      </c>
      <c r="X38" s="13">
        <f t="shared" si="2"/>
        <v>0.31217178200490137</v>
      </c>
    </row>
    <row r="39" spans="1:24">
      <c r="A39" t="s">
        <v>49</v>
      </c>
      <c r="B39">
        <v>4</v>
      </c>
      <c r="D39" s="26">
        <v>62817</v>
      </c>
      <c r="F39" s="26">
        <f>35397+227</f>
        <v>35624</v>
      </c>
      <c r="G39" s="31"/>
      <c r="H39" s="31"/>
      <c r="I39" s="26">
        <v>5700</v>
      </c>
      <c r="J39" s="31"/>
      <c r="K39" s="26">
        <v>11673</v>
      </c>
      <c r="L39" s="26">
        <v>1264</v>
      </c>
      <c r="M39" s="31"/>
      <c r="N39" s="26">
        <v>16760</v>
      </c>
      <c r="O39" s="31"/>
      <c r="P39" s="31"/>
      <c r="Q39" s="31"/>
      <c r="R39" s="31"/>
      <c r="S39" s="32">
        <v>227</v>
      </c>
      <c r="T39" t="str">
        <f t="shared" si="0"/>
        <v>Correct</v>
      </c>
      <c r="V39" s="26">
        <f>N39-K39</f>
        <v>5087</v>
      </c>
      <c r="W39" s="13">
        <f t="shared" si="1"/>
        <v>56.71076301001321</v>
      </c>
      <c r="X39" s="13">
        <f t="shared" si="2"/>
        <v>0.63721086907702673</v>
      </c>
    </row>
    <row r="40" spans="1:24">
      <c r="A40" t="s">
        <v>50</v>
      </c>
      <c r="B40">
        <v>5</v>
      </c>
      <c r="D40" s="26">
        <v>67273</v>
      </c>
      <c r="F40" s="26">
        <f>37102+260</f>
        <v>37362</v>
      </c>
      <c r="G40" s="31"/>
      <c r="H40" s="31"/>
      <c r="I40" s="26">
        <v>6081</v>
      </c>
      <c r="J40" s="31"/>
      <c r="K40" s="26">
        <v>10576</v>
      </c>
      <c r="L40" s="26">
        <v>1779</v>
      </c>
      <c r="M40" s="31"/>
      <c r="N40" s="26">
        <v>17322</v>
      </c>
      <c r="O40" s="31"/>
      <c r="P40" s="31"/>
      <c r="Q40" s="26">
        <v>1344</v>
      </c>
      <c r="R40" s="31"/>
      <c r="S40" s="32">
        <v>260</v>
      </c>
      <c r="T40" t="str">
        <f t="shared" si="0"/>
        <v>Correct</v>
      </c>
      <c r="V40" s="26">
        <f>N40-K40</f>
        <v>6746</v>
      </c>
      <c r="W40" s="13">
        <f t="shared" si="1"/>
        <v>55.537882954528563</v>
      </c>
      <c r="X40" s="13">
        <f t="shared" si="2"/>
        <v>0.69589422407794022</v>
      </c>
    </row>
    <row r="41" spans="1:24">
      <c r="A41" t="s">
        <v>51</v>
      </c>
      <c r="B41">
        <v>4</v>
      </c>
      <c r="D41" s="26">
        <v>55241</v>
      </c>
      <c r="F41" s="26">
        <f>33353+137</f>
        <v>33490</v>
      </c>
      <c r="G41" s="31"/>
      <c r="H41" s="31"/>
      <c r="I41" s="26">
        <v>10725</v>
      </c>
      <c r="J41" s="31"/>
      <c r="K41" s="26">
        <v>7811</v>
      </c>
      <c r="L41" s="26">
        <v>1636</v>
      </c>
      <c r="M41" s="31"/>
      <c r="N41" s="26">
        <v>13181</v>
      </c>
      <c r="O41" s="31"/>
      <c r="P41" s="31"/>
      <c r="Q41" s="31"/>
      <c r="R41" s="31"/>
      <c r="S41" s="32">
        <v>137</v>
      </c>
      <c r="T41" t="str">
        <f t="shared" si="0"/>
        <v>Correct</v>
      </c>
      <c r="V41" s="26">
        <f>N41-I41</f>
        <v>2456</v>
      </c>
      <c r="W41" s="13">
        <f t="shared" si="1"/>
        <v>60.625260223384799</v>
      </c>
      <c r="X41" s="13">
        <f t="shared" si="2"/>
        <v>0.40907733651836364</v>
      </c>
    </row>
    <row r="42" spans="1:24">
      <c r="A42" t="s">
        <v>52</v>
      </c>
      <c r="B42">
        <v>4</v>
      </c>
      <c r="D42" s="26">
        <v>59587</v>
      </c>
      <c r="F42" s="26">
        <f>38259+233</f>
        <v>38492</v>
      </c>
      <c r="G42" s="31"/>
      <c r="H42" s="31"/>
      <c r="I42" s="26">
        <v>9972</v>
      </c>
      <c r="J42" s="31"/>
      <c r="K42" s="26">
        <v>13597</v>
      </c>
      <c r="L42" s="26">
        <v>2216</v>
      </c>
      <c r="M42" s="31"/>
      <c r="N42" s="26">
        <v>12474</v>
      </c>
      <c r="O42" s="31"/>
      <c r="P42" s="31"/>
      <c r="Q42" s="31"/>
      <c r="R42" s="31"/>
      <c r="S42" s="32">
        <v>233</v>
      </c>
      <c r="T42" t="str">
        <f t="shared" si="0"/>
        <v>Correct</v>
      </c>
      <c r="V42" s="26">
        <f>K42-N42</f>
        <v>1123</v>
      </c>
      <c r="W42" s="13">
        <f t="shared" si="1"/>
        <v>64.597982781479175</v>
      </c>
      <c r="X42" s="13">
        <f t="shared" si="2"/>
        <v>0.60532058609581219</v>
      </c>
    </row>
    <row r="43" spans="1:24">
      <c r="A43" t="s">
        <v>53</v>
      </c>
      <c r="B43">
        <v>4</v>
      </c>
      <c r="D43" s="26">
        <v>61666</v>
      </c>
      <c r="F43" s="26">
        <f>39766+124</f>
        <v>39890</v>
      </c>
      <c r="G43" s="31"/>
      <c r="H43" s="31"/>
      <c r="I43" s="26">
        <v>5686</v>
      </c>
      <c r="J43" s="31"/>
      <c r="K43" s="26">
        <v>3750</v>
      </c>
      <c r="L43" s="26">
        <v>16645</v>
      </c>
      <c r="M43" s="31"/>
      <c r="N43" s="26">
        <v>13685</v>
      </c>
      <c r="O43" s="31"/>
      <c r="P43" s="31"/>
      <c r="Q43" s="31"/>
      <c r="R43" s="31"/>
      <c r="S43" s="32">
        <v>124</v>
      </c>
      <c r="T43" t="str">
        <f t="shared" si="0"/>
        <v>Correct</v>
      </c>
      <c r="V43" s="26">
        <f>L43-N43</f>
        <v>2960</v>
      </c>
      <c r="W43" s="13">
        <f t="shared" si="1"/>
        <v>64.687185807414139</v>
      </c>
      <c r="X43" s="13">
        <f t="shared" si="2"/>
        <v>0.31085485083980952</v>
      </c>
    </row>
    <row r="44" spans="1:24">
      <c r="A44" t="s">
        <v>54</v>
      </c>
      <c r="B44">
        <v>5</v>
      </c>
      <c r="D44" s="26">
        <v>21695</v>
      </c>
      <c r="F44" s="26">
        <v>13265</v>
      </c>
      <c r="G44" s="31"/>
      <c r="H44" s="26">
        <v>1162</v>
      </c>
      <c r="I44" s="26">
        <v>1499</v>
      </c>
      <c r="J44" s="31"/>
      <c r="K44" s="26">
        <v>3378</v>
      </c>
      <c r="L44" s="26">
        <v>293</v>
      </c>
      <c r="M44" s="31"/>
      <c r="N44" s="26">
        <v>6874</v>
      </c>
      <c r="O44" s="31"/>
      <c r="P44" s="31"/>
      <c r="Q44" s="31"/>
      <c r="R44" s="31"/>
      <c r="S44" s="32">
        <v>59</v>
      </c>
      <c r="T44" t="str">
        <f t="shared" si="0"/>
        <v>Correct</v>
      </c>
      <c r="V44" s="26">
        <f>N44-K44</f>
        <v>3496</v>
      </c>
      <c r="W44" s="13">
        <f t="shared" si="1"/>
        <v>61.143120534685416</v>
      </c>
      <c r="X44" s="13">
        <f t="shared" si="2"/>
        <v>0.44477949491142105</v>
      </c>
    </row>
    <row r="45" spans="1:24">
      <c r="A45" t="s">
        <v>55</v>
      </c>
      <c r="B45">
        <v>4</v>
      </c>
      <c r="D45" s="26">
        <v>54517</v>
      </c>
      <c r="F45" s="26">
        <v>33183</v>
      </c>
      <c r="G45" s="31"/>
      <c r="H45" s="31"/>
      <c r="I45" s="26">
        <v>18257</v>
      </c>
      <c r="J45" s="31"/>
      <c r="K45" s="26">
        <v>1766</v>
      </c>
      <c r="L45" s="26">
        <v>2551</v>
      </c>
      <c r="M45" s="31"/>
      <c r="N45" s="26">
        <v>10521</v>
      </c>
      <c r="O45" s="31"/>
      <c r="P45" s="31"/>
      <c r="Q45" s="31"/>
      <c r="R45" s="31"/>
      <c r="S45" s="32">
        <v>88</v>
      </c>
      <c r="T45" t="str">
        <f t="shared" si="0"/>
        <v>Correct</v>
      </c>
      <c r="V45" s="26">
        <f>I45-N45</f>
        <v>7736</v>
      </c>
      <c r="W45" s="13">
        <f t="shared" si="1"/>
        <v>60.867252416677367</v>
      </c>
      <c r="X45" s="13">
        <f t="shared" si="2"/>
        <v>0.26519603411385345</v>
      </c>
    </row>
    <row r="46" spans="1:24">
      <c r="A46" t="s">
        <v>56</v>
      </c>
      <c r="B46">
        <v>4</v>
      </c>
      <c r="D46" s="26">
        <v>60271</v>
      </c>
      <c r="F46" s="26">
        <v>32629</v>
      </c>
      <c r="G46" s="31"/>
      <c r="H46" s="31"/>
      <c r="I46" s="26">
        <v>6342</v>
      </c>
      <c r="J46" s="31"/>
      <c r="K46" s="26">
        <v>8408</v>
      </c>
      <c r="L46" s="26">
        <v>1054</v>
      </c>
      <c r="M46" s="31"/>
      <c r="N46" s="26">
        <v>16720</v>
      </c>
      <c r="O46" s="31"/>
      <c r="P46" s="31"/>
      <c r="Q46" s="31"/>
      <c r="R46" s="31"/>
      <c r="S46" s="32">
        <v>105</v>
      </c>
      <c r="T46" t="str">
        <f t="shared" si="0"/>
        <v>Correct</v>
      </c>
      <c r="V46" s="26">
        <f>N46-K46</f>
        <v>8312</v>
      </c>
      <c r="W46" s="13">
        <f t="shared" si="1"/>
        <v>54.137147218396905</v>
      </c>
      <c r="X46" s="13">
        <f t="shared" si="2"/>
        <v>0.32179962609948209</v>
      </c>
    </row>
    <row r="47" spans="1:24">
      <c r="A47" t="s">
        <v>57</v>
      </c>
      <c r="B47">
        <v>4</v>
      </c>
      <c r="D47" s="26">
        <v>59812</v>
      </c>
      <c r="F47" s="26">
        <v>32203</v>
      </c>
      <c r="G47" s="31"/>
      <c r="H47" s="31"/>
      <c r="I47" s="26">
        <v>5877</v>
      </c>
      <c r="J47" s="31"/>
      <c r="K47" s="26">
        <v>6980</v>
      </c>
      <c r="L47" s="26">
        <v>966</v>
      </c>
      <c r="M47" s="31"/>
      <c r="N47" s="26">
        <v>18260</v>
      </c>
      <c r="O47" s="31"/>
      <c r="P47" s="31"/>
      <c r="Q47" s="31"/>
      <c r="R47" s="31"/>
      <c r="S47" s="32">
        <v>120</v>
      </c>
      <c r="T47" t="str">
        <f t="shared" si="0"/>
        <v>Correct</v>
      </c>
      <c r="V47" s="26">
        <f>N47-K47</f>
        <v>11280</v>
      </c>
      <c r="W47" s="13">
        <f t="shared" si="1"/>
        <v>53.840366481642477</v>
      </c>
      <c r="X47" s="13">
        <f t="shared" si="2"/>
        <v>0.37263608980529761</v>
      </c>
    </row>
    <row r="48" spans="1:24">
      <c r="A48" t="s">
        <v>58</v>
      </c>
      <c r="B48">
        <v>4</v>
      </c>
      <c r="D48" s="26">
        <v>56321</v>
      </c>
      <c r="F48" s="26">
        <v>33458</v>
      </c>
      <c r="G48" s="31"/>
      <c r="H48" s="31"/>
      <c r="I48" s="26">
        <v>14527</v>
      </c>
      <c r="J48" s="31"/>
      <c r="K48" s="26">
        <v>4876</v>
      </c>
      <c r="L48" s="26">
        <v>947</v>
      </c>
      <c r="M48" s="31"/>
      <c r="N48" s="26">
        <v>13013</v>
      </c>
      <c r="O48" s="31"/>
      <c r="P48" s="31"/>
      <c r="Q48" s="31"/>
      <c r="R48" s="31"/>
      <c r="S48" s="32">
        <v>95</v>
      </c>
      <c r="T48" t="str">
        <f t="shared" si="0"/>
        <v>Correct</v>
      </c>
      <c r="V48" s="26">
        <f>I48-N48</f>
        <v>1514</v>
      </c>
      <c r="W48" s="13">
        <f t="shared" si="1"/>
        <v>59.405905434917706</v>
      </c>
      <c r="X48" s="13">
        <f t="shared" si="2"/>
        <v>0.2839380716121705</v>
      </c>
    </row>
    <row r="49" spans="1:24">
      <c r="A49" t="s">
        <v>59</v>
      </c>
      <c r="B49">
        <v>4</v>
      </c>
      <c r="D49" s="26">
        <v>57884</v>
      </c>
      <c r="F49" s="26">
        <v>29201</v>
      </c>
      <c r="G49" s="31"/>
      <c r="H49" s="31"/>
      <c r="I49" s="26">
        <v>4057</v>
      </c>
      <c r="J49" s="31"/>
      <c r="K49" s="26">
        <v>8854</v>
      </c>
      <c r="L49" s="26">
        <v>1098</v>
      </c>
      <c r="M49" s="31"/>
      <c r="N49" s="26">
        <v>15007</v>
      </c>
      <c r="O49" s="31"/>
      <c r="P49" s="31"/>
      <c r="Q49" s="31"/>
      <c r="R49" s="31"/>
      <c r="S49" s="32">
        <v>185</v>
      </c>
      <c r="T49" t="str">
        <f t="shared" si="0"/>
        <v>Correct</v>
      </c>
      <c r="V49" s="26">
        <f>N49-K49</f>
        <v>6153</v>
      </c>
      <c r="W49" s="13">
        <f t="shared" si="1"/>
        <v>50.44744661737267</v>
      </c>
      <c r="X49" s="13">
        <f t="shared" si="2"/>
        <v>0.63353994726208007</v>
      </c>
    </row>
    <row r="50" spans="1:24">
      <c r="A50" t="s">
        <v>60</v>
      </c>
      <c r="B50">
        <v>6</v>
      </c>
      <c r="D50" s="26">
        <v>60871</v>
      </c>
      <c r="F50" s="26">
        <v>30816</v>
      </c>
      <c r="G50" s="31"/>
      <c r="H50" s="31"/>
      <c r="I50" s="26">
        <v>4514</v>
      </c>
      <c r="J50" s="31"/>
      <c r="K50" s="26">
        <v>6810</v>
      </c>
      <c r="L50" s="26">
        <v>1703</v>
      </c>
      <c r="M50" s="31"/>
      <c r="N50" s="26">
        <v>16200</v>
      </c>
      <c r="O50" s="26">
        <v>909</v>
      </c>
      <c r="P50" s="31"/>
      <c r="Q50" s="26">
        <v>501</v>
      </c>
      <c r="R50" s="31"/>
      <c r="S50" s="32">
        <v>179</v>
      </c>
      <c r="T50" t="str">
        <f t="shared" si="0"/>
        <v>Correct</v>
      </c>
      <c r="V50" s="26">
        <f>N50-K50</f>
        <v>9390</v>
      </c>
      <c r="W50" s="13">
        <f t="shared" si="1"/>
        <v>50.625092408536091</v>
      </c>
      <c r="X50" s="13">
        <f t="shared" si="2"/>
        <v>0.58086708203530635</v>
      </c>
    </row>
    <row r="51" spans="1:24">
      <c r="A51" t="s">
        <v>61</v>
      </c>
      <c r="B51">
        <v>6</v>
      </c>
      <c r="D51" s="26">
        <v>62203</v>
      </c>
      <c r="F51" s="26">
        <v>28555</v>
      </c>
      <c r="G51" s="31"/>
      <c r="H51" s="31"/>
      <c r="I51" s="26">
        <v>3346</v>
      </c>
      <c r="J51" s="26">
        <v>6916</v>
      </c>
      <c r="K51" s="26">
        <v>5968</v>
      </c>
      <c r="L51" s="26">
        <v>1050</v>
      </c>
      <c r="M51" s="31"/>
      <c r="N51" s="26">
        <v>10964</v>
      </c>
      <c r="O51" s="31"/>
      <c r="P51" s="31"/>
      <c r="Q51" s="26">
        <v>198</v>
      </c>
      <c r="R51" s="31"/>
      <c r="S51" s="32">
        <v>113</v>
      </c>
      <c r="T51" t="str">
        <f t="shared" si="0"/>
        <v>Correct</v>
      </c>
      <c r="V51" s="26">
        <f>N51-J51</f>
        <v>4048</v>
      </c>
      <c r="W51" s="13">
        <f t="shared" si="1"/>
        <v>45.90614600581965</v>
      </c>
      <c r="X51" s="13">
        <f t="shared" si="2"/>
        <v>0.39572754333741905</v>
      </c>
    </row>
    <row r="52" spans="1:24">
      <c r="A52" t="s">
        <v>62</v>
      </c>
      <c r="B52">
        <v>4</v>
      </c>
      <c r="D52" s="26">
        <v>53647</v>
      </c>
      <c r="F52" s="26">
        <v>23749</v>
      </c>
      <c r="G52" s="31"/>
      <c r="H52" s="31"/>
      <c r="I52" s="26">
        <v>2305</v>
      </c>
      <c r="J52" s="31"/>
      <c r="K52" s="26">
        <v>7507</v>
      </c>
      <c r="L52" s="26">
        <v>691</v>
      </c>
      <c r="M52" s="31"/>
      <c r="N52" s="26">
        <v>13109</v>
      </c>
      <c r="O52" s="31"/>
      <c r="P52" s="31"/>
      <c r="Q52" s="31"/>
      <c r="R52" s="31"/>
      <c r="S52" s="32">
        <v>137</v>
      </c>
      <c r="T52" t="str">
        <f t="shared" si="0"/>
        <v>Correct</v>
      </c>
      <c r="V52" s="26">
        <f t="shared" ref="V52:V58" si="3">N52-K52</f>
        <v>5602</v>
      </c>
      <c r="W52" s="13">
        <f t="shared" si="1"/>
        <v>44.269017838835353</v>
      </c>
      <c r="X52" s="13">
        <f t="shared" si="2"/>
        <v>0.57686639437450005</v>
      </c>
    </row>
    <row r="53" spans="1:24">
      <c r="A53" t="s">
        <v>63</v>
      </c>
      <c r="B53">
        <v>5</v>
      </c>
      <c r="D53" s="26">
        <v>61350</v>
      </c>
      <c r="F53" s="26">
        <v>28085</v>
      </c>
      <c r="G53" s="31"/>
      <c r="H53" s="31"/>
      <c r="I53" s="26">
        <v>2653</v>
      </c>
      <c r="J53" s="31"/>
      <c r="K53" s="26">
        <v>8834</v>
      </c>
      <c r="L53" s="26">
        <v>585</v>
      </c>
      <c r="M53" s="31"/>
      <c r="N53" s="26">
        <v>15316</v>
      </c>
      <c r="O53" s="26">
        <v>555</v>
      </c>
      <c r="P53" s="31"/>
      <c r="Q53" s="31"/>
      <c r="R53" s="31"/>
      <c r="S53" s="32">
        <v>142</v>
      </c>
      <c r="T53" t="str">
        <f t="shared" si="0"/>
        <v>Correct</v>
      </c>
      <c r="V53" s="26">
        <f t="shared" si="3"/>
        <v>6482</v>
      </c>
      <c r="W53" s="13">
        <f t="shared" si="1"/>
        <v>45.778321108394458</v>
      </c>
      <c r="X53" s="13">
        <f t="shared" si="2"/>
        <v>0.50560797578778705</v>
      </c>
    </row>
    <row r="54" spans="1:24">
      <c r="A54" t="s">
        <v>64</v>
      </c>
      <c r="B54">
        <v>4</v>
      </c>
      <c r="D54" s="26">
        <v>56169</v>
      </c>
      <c r="F54" s="26">
        <v>24248</v>
      </c>
      <c r="G54" s="31"/>
      <c r="H54" s="31"/>
      <c r="I54" s="26">
        <v>2062</v>
      </c>
      <c r="J54" s="31"/>
      <c r="K54" s="26">
        <v>8357</v>
      </c>
      <c r="L54" s="26">
        <v>518</v>
      </c>
      <c r="M54" s="31"/>
      <c r="N54" s="26">
        <v>13140</v>
      </c>
      <c r="O54" s="31"/>
      <c r="P54" s="31"/>
      <c r="Q54" s="31"/>
      <c r="R54" s="31"/>
      <c r="S54" s="32">
        <v>171</v>
      </c>
      <c r="T54" t="str">
        <f t="shared" si="0"/>
        <v>Correct</v>
      </c>
      <c r="V54" s="26">
        <f t="shared" si="3"/>
        <v>4783</v>
      </c>
      <c r="W54" s="13">
        <f t="shared" si="1"/>
        <v>43.169719952286847</v>
      </c>
      <c r="X54" s="13">
        <f t="shared" si="2"/>
        <v>0.70521280105575712</v>
      </c>
    </row>
    <row r="55" spans="1:24">
      <c r="A55" t="s">
        <v>65</v>
      </c>
      <c r="B55">
        <v>5</v>
      </c>
      <c r="D55" s="26">
        <v>58021</v>
      </c>
      <c r="F55" s="26">
        <v>25506</v>
      </c>
      <c r="G55" s="31"/>
      <c r="H55" s="31"/>
      <c r="I55" s="26">
        <v>3151</v>
      </c>
      <c r="J55" s="31"/>
      <c r="K55" s="26">
        <v>6875</v>
      </c>
      <c r="L55" s="26">
        <v>568</v>
      </c>
      <c r="M55" s="31"/>
      <c r="N55" s="26">
        <v>14198</v>
      </c>
      <c r="O55" s="26">
        <v>583</v>
      </c>
      <c r="P55" s="31"/>
      <c r="Q55" s="31"/>
      <c r="R55" s="31"/>
      <c r="S55" s="32">
        <v>131</v>
      </c>
      <c r="T55" t="str">
        <f t="shared" si="0"/>
        <v>Correct</v>
      </c>
      <c r="V55" s="26">
        <f t="shared" si="3"/>
        <v>7323</v>
      </c>
      <c r="W55" s="13">
        <f t="shared" si="1"/>
        <v>43.959945536960753</v>
      </c>
      <c r="X55" s="13">
        <f t="shared" si="2"/>
        <v>0.51360464204500911</v>
      </c>
    </row>
    <row r="56" spans="1:24">
      <c r="A56" t="s">
        <v>66</v>
      </c>
      <c r="B56">
        <v>4</v>
      </c>
      <c r="D56" s="26">
        <v>52141</v>
      </c>
      <c r="F56" s="26">
        <v>25182</v>
      </c>
      <c r="G56" s="31"/>
      <c r="H56" s="31"/>
      <c r="I56" s="26">
        <v>3100</v>
      </c>
      <c r="J56" s="31"/>
      <c r="K56" s="26">
        <v>5694</v>
      </c>
      <c r="L56" s="26">
        <v>822</v>
      </c>
      <c r="M56" s="31"/>
      <c r="N56" s="26">
        <v>15287</v>
      </c>
      <c r="O56" s="31"/>
      <c r="P56" s="31"/>
      <c r="Q56" s="31"/>
      <c r="R56" s="31"/>
      <c r="S56" s="32">
        <v>279</v>
      </c>
      <c r="T56" t="str">
        <f t="shared" si="0"/>
        <v>Correct</v>
      </c>
      <c r="V56" s="26">
        <f t="shared" si="3"/>
        <v>9593</v>
      </c>
      <c r="W56" s="13">
        <f t="shared" si="1"/>
        <v>48.295966705663488</v>
      </c>
      <c r="X56" s="13">
        <f t="shared" si="2"/>
        <v>1.1079342387419584</v>
      </c>
    </row>
    <row r="57" spans="1:24">
      <c r="A57" t="s">
        <v>67</v>
      </c>
      <c r="B57">
        <v>4</v>
      </c>
      <c r="D57" s="26">
        <v>55172</v>
      </c>
      <c r="F57" s="32">
        <f>31725+113</f>
        <v>31838</v>
      </c>
      <c r="G57" s="31"/>
      <c r="H57" s="31"/>
      <c r="I57" s="26">
        <v>4487</v>
      </c>
      <c r="J57" s="31"/>
      <c r="K57" s="26">
        <v>8802</v>
      </c>
      <c r="L57" s="26">
        <v>1404</v>
      </c>
      <c r="M57" s="31"/>
      <c r="N57" s="26">
        <v>17032</v>
      </c>
      <c r="O57" s="31"/>
      <c r="P57" s="31"/>
      <c r="Q57" s="31"/>
      <c r="R57" s="31"/>
      <c r="S57" s="32">
        <v>113</v>
      </c>
      <c r="T57" t="str">
        <f t="shared" si="0"/>
        <v>Correct</v>
      </c>
      <c r="V57" s="26">
        <f t="shared" si="3"/>
        <v>8230</v>
      </c>
      <c r="W57" s="13">
        <f t="shared" si="1"/>
        <v>57.70680780105851</v>
      </c>
      <c r="X57" s="13">
        <f t="shared" si="2"/>
        <v>0.35492179156982223</v>
      </c>
    </row>
    <row r="58" spans="1:24">
      <c r="A58" t="s">
        <v>68</v>
      </c>
      <c r="B58">
        <v>4</v>
      </c>
      <c r="D58" s="26">
        <v>57662</v>
      </c>
      <c r="F58" s="32">
        <f>28885+110</f>
        <v>28995</v>
      </c>
      <c r="G58" s="31"/>
      <c r="H58" s="31"/>
      <c r="I58" s="26">
        <v>5596</v>
      </c>
      <c r="J58" s="31"/>
      <c r="K58" s="26">
        <v>8508</v>
      </c>
      <c r="L58" s="26">
        <v>836</v>
      </c>
      <c r="M58" s="31"/>
      <c r="N58" s="26">
        <v>13945</v>
      </c>
      <c r="O58" s="31"/>
      <c r="P58" s="31"/>
      <c r="Q58" s="31"/>
      <c r="R58" s="31"/>
      <c r="S58" s="32">
        <v>110</v>
      </c>
      <c r="T58" t="str">
        <f t="shared" si="0"/>
        <v>Correct</v>
      </c>
      <c r="V58" s="26">
        <f t="shared" si="3"/>
        <v>5437</v>
      </c>
      <c r="W58" s="13">
        <f t="shared" si="1"/>
        <v>50.284416079913981</v>
      </c>
      <c r="X58" s="13">
        <f t="shared" si="2"/>
        <v>0.37937575444042076</v>
      </c>
    </row>
    <row r="59" spans="1:24">
      <c r="A59" t="s">
        <v>69</v>
      </c>
      <c r="B59">
        <v>4</v>
      </c>
      <c r="D59" s="26">
        <v>66619</v>
      </c>
      <c r="F59" s="32">
        <f>38317+222</f>
        <v>38539</v>
      </c>
      <c r="G59" s="31"/>
      <c r="H59" s="31"/>
      <c r="I59" s="26">
        <v>7648</v>
      </c>
      <c r="J59" s="31"/>
      <c r="K59" s="26">
        <v>6719</v>
      </c>
      <c r="L59" s="26">
        <v>5445</v>
      </c>
      <c r="M59" s="31"/>
      <c r="N59" s="26">
        <v>18505</v>
      </c>
      <c r="O59" s="31"/>
      <c r="P59" s="31"/>
      <c r="Q59" s="31"/>
      <c r="R59" s="31"/>
      <c r="S59" s="32">
        <v>222</v>
      </c>
      <c r="T59" t="str">
        <f t="shared" si="0"/>
        <v>Correct</v>
      </c>
      <c r="V59" s="26">
        <f>N59-I59</f>
        <v>10857</v>
      </c>
      <c r="W59" s="13">
        <f t="shared" si="1"/>
        <v>57.849862651796037</v>
      </c>
      <c r="X59" s="13">
        <f t="shared" si="2"/>
        <v>0.5760398557305586</v>
      </c>
    </row>
    <row r="60" spans="1:24">
      <c r="A60" t="s">
        <v>70</v>
      </c>
      <c r="B60">
        <v>4</v>
      </c>
      <c r="D60" s="26">
        <v>62620</v>
      </c>
      <c r="F60" s="32">
        <v>34501</v>
      </c>
      <c r="G60" s="31"/>
      <c r="H60" s="31"/>
      <c r="I60" s="26">
        <v>6597</v>
      </c>
      <c r="J60" s="31"/>
      <c r="K60" s="26">
        <v>7853</v>
      </c>
      <c r="L60" s="26">
        <v>888</v>
      </c>
      <c r="M60" s="31"/>
      <c r="N60" s="26">
        <v>19047</v>
      </c>
      <c r="O60" s="31"/>
      <c r="P60" s="31"/>
      <c r="Q60" s="31"/>
      <c r="R60" s="31"/>
      <c r="S60" s="32">
        <v>116</v>
      </c>
      <c r="T60" t="str">
        <f t="shared" si="0"/>
        <v>Correct</v>
      </c>
      <c r="V60" s="26">
        <f>N60-K60</f>
        <v>11194</v>
      </c>
      <c r="W60" s="13">
        <f t="shared" si="1"/>
        <v>55.095816033216224</v>
      </c>
      <c r="X60" s="13">
        <f t="shared" si="2"/>
        <v>0.33622213848873944</v>
      </c>
    </row>
    <row r="61" spans="1:24">
      <c r="A61" t="s">
        <v>71</v>
      </c>
      <c r="B61">
        <v>4</v>
      </c>
      <c r="D61" s="26">
        <v>59533</v>
      </c>
      <c r="F61" s="26">
        <f>31108+159</f>
        <v>31267</v>
      </c>
      <c r="G61" s="31"/>
      <c r="H61" s="31"/>
      <c r="I61" s="26">
        <v>4568</v>
      </c>
      <c r="J61" s="31"/>
      <c r="K61" s="26">
        <v>8963</v>
      </c>
      <c r="L61" s="26">
        <v>1219</v>
      </c>
      <c r="M61" s="31"/>
      <c r="N61" s="26">
        <v>16358</v>
      </c>
      <c r="O61" s="31"/>
      <c r="P61" s="31"/>
      <c r="Q61" s="31"/>
      <c r="R61" s="31"/>
      <c r="S61" s="32">
        <v>159</v>
      </c>
      <c r="T61" t="str">
        <f t="shared" si="0"/>
        <v>Correct</v>
      </c>
      <c r="V61" s="26">
        <f>N61-K61</f>
        <v>7395</v>
      </c>
      <c r="W61" s="13">
        <f t="shared" si="1"/>
        <v>52.520450842389934</v>
      </c>
      <c r="X61" s="13">
        <f t="shared" si="2"/>
        <v>0.50852336329037007</v>
      </c>
    </row>
    <row r="62" spans="1:24">
      <c r="A62" t="s">
        <v>72</v>
      </c>
      <c r="B62">
        <v>4</v>
      </c>
      <c r="D62" s="26">
        <v>71434</v>
      </c>
      <c r="F62" s="26">
        <v>38550</v>
      </c>
      <c r="G62" s="31"/>
      <c r="H62" s="31"/>
      <c r="I62" s="26">
        <v>7699</v>
      </c>
      <c r="J62" s="31"/>
      <c r="K62" s="26">
        <v>10027</v>
      </c>
      <c r="L62" s="26">
        <v>1319</v>
      </c>
      <c r="M62" s="31"/>
      <c r="N62" s="26">
        <v>19362</v>
      </c>
      <c r="O62" s="31"/>
      <c r="P62" s="31"/>
      <c r="Q62" s="31"/>
      <c r="R62" s="31"/>
      <c r="S62" s="32">
        <v>143</v>
      </c>
      <c r="T62" t="str">
        <f t="shared" si="0"/>
        <v>Correct</v>
      </c>
      <c r="V62" s="26">
        <f>N62-K62</f>
        <v>9335</v>
      </c>
      <c r="W62" s="13">
        <f t="shared" si="1"/>
        <v>53.965898591707031</v>
      </c>
      <c r="X62" s="13">
        <f t="shared" si="2"/>
        <v>0.37094682230869003</v>
      </c>
    </row>
    <row r="63" spans="1:24">
      <c r="A63" t="s">
        <v>73</v>
      </c>
      <c r="B63">
        <v>4</v>
      </c>
      <c r="D63" s="26">
        <v>53241</v>
      </c>
      <c r="F63" s="26">
        <f>28547+74</f>
        <v>28621</v>
      </c>
      <c r="G63" s="31"/>
      <c r="H63" s="31"/>
      <c r="I63" s="26">
        <v>4427</v>
      </c>
      <c r="J63" s="31"/>
      <c r="K63" s="26">
        <v>7279</v>
      </c>
      <c r="L63" s="26">
        <v>1286</v>
      </c>
      <c r="M63" s="31"/>
      <c r="N63" s="26">
        <v>15555</v>
      </c>
      <c r="O63" s="31"/>
      <c r="P63" s="31"/>
      <c r="Q63" s="31"/>
      <c r="R63" s="31"/>
      <c r="S63" s="32">
        <v>74</v>
      </c>
      <c r="T63" t="str">
        <f t="shared" si="0"/>
        <v>Correct</v>
      </c>
      <c r="V63" s="26">
        <f>N63-K63</f>
        <v>8276</v>
      </c>
      <c r="W63" s="13">
        <f t="shared" si="1"/>
        <v>53.757442572453563</v>
      </c>
      <c r="X63" s="13">
        <f t="shared" si="2"/>
        <v>0.25855141329792808</v>
      </c>
    </row>
    <row r="64" spans="1:24">
      <c r="A64" t="s">
        <v>74</v>
      </c>
      <c r="B64">
        <v>4</v>
      </c>
      <c r="D64" s="26">
        <v>63360</v>
      </c>
      <c r="F64" s="26">
        <f>34828-3</f>
        <v>34825</v>
      </c>
      <c r="G64" s="31"/>
      <c r="H64" s="31"/>
      <c r="I64" s="26">
        <v>6267</v>
      </c>
      <c r="J64" s="31"/>
      <c r="K64" s="26">
        <v>9913</v>
      </c>
      <c r="L64" s="26">
        <v>1557</v>
      </c>
      <c r="M64" s="31"/>
      <c r="N64" s="26">
        <v>16948</v>
      </c>
      <c r="O64" s="31"/>
      <c r="P64" s="31"/>
      <c r="Q64" s="31"/>
      <c r="R64" s="31"/>
      <c r="S64" s="32">
        <v>140</v>
      </c>
      <c r="T64" t="str">
        <f t="shared" si="0"/>
        <v>Correct</v>
      </c>
      <c r="V64" s="26">
        <f>N64-K64</f>
        <v>7035</v>
      </c>
      <c r="W64" s="13">
        <f t="shared" si="1"/>
        <v>54.963699494949495</v>
      </c>
      <c r="X64" s="13">
        <f t="shared" si="2"/>
        <v>0.4020100502512563</v>
      </c>
    </row>
    <row r="65" spans="1:24">
      <c r="A65" t="s">
        <v>75</v>
      </c>
      <c r="B65">
        <v>4</v>
      </c>
      <c r="D65" s="26">
        <f>24184+36020</f>
        <v>60204</v>
      </c>
      <c r="F65" s="26">
        <v>35737</v>
      </c>
      <c r="G65" s="31"/>
      <c r="H65" s="31"/>
      <c r="I65" s="26">
        <v>10163</v>
      </c>
      <c r="J65" s="31"/>
      <c r="K65" s="26">
        <v>5701</v>
      </c>
      <c r="L65" s="26">
        <v>3686</v>
      </c>
      <c r="M65" s="31"/>
      <c r="N65" s="26">
        <v>16031</v>
      </c>
      <c r="O65" s="31"/>
      <c r="P65" s="31"/>
      <c r="Q65" s="31"/>
      <c r="R65" s="31"/>
      <c r="S65" s="32">
        <v>156</v>
      </c>
      <c r="T65" t="str">
        <f t="shared" si="0"/>
        <v>Correct</v>
      </c>
      <c r="V65" s="26">
        <f>N65-I65</f>
        <v>5868</v>
      </c>
      <c r="W65" s="13">
        <f t="shared" si="1"/>
        <v>59.359843199787385</v>
      </c>
      <c r="X65" s="13">
        <f t="shared" si="2"/>
        <v>0.43652237177155323</v>
      </c>
    </row>
    <row r="66" spans="1:24">
      <c r="A66" t="s">
        <v>76</v>
      </c>
      <c r="B66">
        <v>4</v>
      </c>
      <c r="D66" s="26">
        <v>61969</v>
      </c>
      <c r="F66" s="26">
        <v>33544</v>
      </c>
      <c r="G66" s="31"/>
      <c r="H66" s="31"/>
      <c r="I66" s="26">
        <v>12867</v>
      </c>
      <c r="J66" s="31"/>
      <c r="K66" s="26">
        <v>3547</v>
      </c>
      <c r="L66" s="26">
        <v>1265</v>
      </c>
      <c r="M66" s="31"/>
      <c r="N66" s="26">
        <v>15742</v>
      </c>
      <c r="O66" s="31"/>
      <c r="P66" s="31"/>
      <c r="Q66" s="31"/>
      <c r="R66" s="31"/>
      <c r="S66" s="32">
        <v>123</v>
      </c>
      <c r="T66" t="str">
        <f t="shared" si="0"/>
        <v>Correct</v>
      </c>
      <c r="V66" s="26">
        <f>N66-I66</f>
        <v>2875</v>
      </c>
      <c r="W66" s="13">
        <f t="shared" si="1"/>
        <v>54.13029095192757</v>
      </c>
      <c r="X66" s="13">
        <f t="shared" si="2"/>
        <v>0.36668256618173145</v>
      </c>
    </row>
    <row r="67" spans="1:24">
      <c r="A67" t="s">
        <v>77</v>
      </c>
      <c r="B67">
        <v>4</v>
      </c>
      <c r="D67" s="26">
        <v>57062</v>
      </c>
      <c r="F67" s="26">
        <v>29244</v>
      </c>
      <c r="G67" s="31"/>
      <c r="H67" s="31"/>
      <c r="I67" s="26">
        <v>3991</v>
      </c>
      <c r="J67" s="31"/>
      <c r="K67" s="26">
        <v>9068</v>
      </c>
      <c r="L67" s="26">
        <v>761</v>
      </c>
      <c r="M67" s="31"/>
      <c r="N67" s="26">
        <v>15291</v>
      </c>
      <c r="O67" s="31"/>
      <c r="P67" s="31"/>
      <c r="Q67" s="31"/>
      <c r="R67" s="31"/>
      <c r="S67" s="32">
        <v>133</v>
      </c>
      <c r="T67" t="str">
        <f t="shared" si="0"/>
        <v>Correct</v>
      </c>
      <c r="V67" s="26">
        <f>N67-K67</f>
        <v>6223</v>
      </c>
      <c r="W67" s="13">
        <f t="shared" si="1"/>
        <v>51.249518068066315</v>
      </c>
      <c r="X67" s="13">
        <f t="shared" si="2"/>
        <v>0.45479414580768707</v>
      </c>
    </row>
    <row r="68" spans="1:24">
      <c r="A68" t="s">
        <v>78</v>
      </c>
      <c r="B68">
        <v>4</v>
      </c>
      <c r="D68" s="26">
        <v>54052</v>
      </c>
      <c r="F68" s="26">
        <f>34063+101</f>
        <v>34164</v>
      </c>
      <c r="G68" s="31"/>
      <c r="H68" s="31"/>
      <c r="I68" s="26">
        <v>5646</v>
      </c>
      <c r="J68" s="31"/>
      <c r="K68" s="26">
        <v>2026</v>
      </c>
      <c r="L68" s="26">
        <v>14928</v>
      </c>
      <c r="M68" s="31"/>
      <c r="N68" s="26">
        <v>11463</v>
      </c>
      <c r="O68" s="31"/>
      <c r="P68" s="31"/>
      <c r="Q68" s="31"/>
      <c r="R68" s="31"/>
      <c r="S68" s="32">
        <v>101</v>
      </c>
      <c r="T68" t="str">
        <f t="shared" si="0"/>
        <v>Correct</v>
      </c>
      <c r="V68" s="26">
        <f>L68-N68</f>
        <v>3465</v>
      </c>
      <c r="W68" s="13">
        <f t="shared" si="1"/>
        <v>63.205801820469176</v>
      </c>
      <c r="X68" s="13">
        <f t="shared" si="2"/>
        <v>0.2956328298794052</v>
      </c>
    </row>
    <row r="69" spans="1:24">
      <c r="A69" t="s">
        <v>79</v>
      </c>
      <c r="B69">
        <v>5</v>
      </c>
      <c r="D69" s="26">
        <v>16997</v>
      </c>
      <c r="F69" s="32">
        <f>10534+28</f>
        <v>10562</v>
      </c>
      <c r="G69" s="31"/>
      <c r="H69" s="31"/>
      <c r="I69" s="26">
        <v>435</v>
      </c>
      <c r="J69" s="31"/>
      <c r="K69" s="26">
        <v>304</v>
      </c>
      <c r="L69" s="26">
        <v>7096</v>
      </c>
      <c r="M69" s="31"/>
      <c r="N69" s="26">
        <v>2562</v>
      </c>
      <c r="O69" s="31"/>
      <c r="P69" s="31"/>
      <c r="Q69" s="26">
        <v>137</v>
      </c>
      <c r="R69" s="31"/>
      <c r="S69" s="32">
        <v>28</v>
      </c>
      <c r="T69" t="str">
        <f t="shared" si="0"/>
        <v>Correct</v>
      </c>
      <c r="V69" s="26">
        <f>L69-N69</f>
        <v>4534</v>
      </c>
      <c r="W69" s="13">
        <f t="shared" si="1"/>
        <v>62.140377713714187</v>
      </c>
      <c r="X69" s="13">
        <f t="shared" si="2"/>
        <v>0.26510130657072523</v>
      </c>
    </row>
    <row r="70" spans="1:24">
      <c r="A70" t="s">
        <v>80</v>
      </c>
      <c r="B70">
        <v>4</v>
      </c>
      <c r="D70" s="26">
        <v>51673</v>
      </c>
      <c r="F70" s="26">
        <v>29592</v>
      </c>
      <c r="G70" s="31"/>
      <c r="H70" s="31"/>
      <c r="I70" s="26">
        <v>3533</v>
      </c>
      <c r="J70" s="31"/>
      <c r="K70" s="26">
        <v>9483</v>
      </c>
      <c r="L70" s="26">
        <v>1766</v>
      </c>
      <c r="M70" s="31"/>
      <c r="N70" s="26">
        <v>14682</v>
      </c>
      <c r="O70" s="31"/>
      <c r="P70" s="31"/>
      <c r="Q70" s="31"/>
      <c r="R70" s="31"/>
      <c r="S70" s="32">
        <v>128</v>
      </c>
      <c r="T70" t="str">
        <f t="shared" si="0"/>
        <v>Correct</v>
      </c>
      <c r="V70" s="26">
        <f>N70-K70</f>
        <v>5199</v>
      </c>
      <c r="W70" s="13">
        <f t="shared" si="1"/>
        <v>57.267818783503955</v>
      </c>
      <c r="X70" s="13">
        <f t="shared" si="2"/>
        <v>0.43254933765882675</v>
      </c>
    </row>
    <row r="71" spans="1:24">
      <c r="A71" t="s">
        <v>81</v>
      </c>
      <c r="B71">
        <v>4</v>
      </c>
      <c r="D71" s="26">
        <v>54255</v>
      </c>
      <c r="F71" s="26">
        <v>34141</v>
      </c>
      <c r="G71" s="31"/>
      <c r="H71" s="31"/>
      <c r="I71" s="26">
        <v>13190</v>
      </c>
      <c r="J71" s="31"/>
      <c r="K71" s="26">
        <v>2604</v>
      </c>
      <c r="L71" s="26">
        <v>1705</v>
      </c>
      <c r="M71" s="31"/>
      <c r="N71" s="26">
        <v>16526</v>
      </c>
      <c r="O71" s="31"/>
      <c r="P71" s="31"/>
      <c r="Q71" s="31"/>
      <c r="R71" s="31"/>
      <c r="S71" s="32">
        <v>116</v>
      </c>
      <c r="T71" t="str">
        <f t="shared" si="0"/>
        <v>Correct</v>
      </c>
      <c r="V71" s="26">
        <f>N71-I71</f>
        <v>3336</v>
      </c>
      <c r="W71" s="13">
        <f t="shared" si="1"/>
        <v>62.926919177955952</v>
      </c>
      <c r="X71" s="13">
        <f t="shared" si="2"/>
        <v>0.33976743504876833</v>
      </c>
    </row>
    <row r="72" spans="1:24">
      <c r="A72" t="s">
        <v>82</v>
      </c>
      <c r="B72">
        <v>5</v>
      </c>
      <c r="D72" s="26">
        <v>59397</v>
      </c>
      <c r="F72" s="26">
        <v>36261</v>
      </c>
      <c r="G72" s="31"/>
      <c r="H72" s="31"/>
      <c r="I72" s="26">
        <v>13893</v>
      </c>
      <c r="J72" s="31"/>
      <c r="K72" s="26">
        <v>3389</v>
      </c>
      <c r="L72" s="26">
        <v>3008</v>
      </c>
      <c r="M72" s="31"/>
      <c r="N72" s="26">
        <v>15315</v>
      </c>
      <c r="O72" s="31"/>
      <c r="P72" s="26">
        <v>544</v>
      </c>
      <c r="Q72" s="31"/>
      <c r="R72" s="31"/>
      <c r="S72" s="32">
        <v>112</v>
      </c>
      <c r="T72" t="str">
        <f t="shared" si="0"/>
        <v>Correct</v>
      </c>
      <c r="V72" s="26">
        <f>N72-I72</f>
        <v>1422</v>
      </c>
      <c r="W72" s="13">
        <f t="shared" si="1"/>
        <v>61.048537804939642</v>
      </c>
      <c r="X72" s="13">
        <f t="shared" si="2"/>
        <v>0.30887179062905046</v>
      </c>
    </row>
    <row r="73" spans="1:24">
      <c r="A73" t="s">
        <v>83</v>
      </c>
      <c r="B73">
        <v>6</v>
      </c>
      <c r="D73" s="26">
        <v>50555</v>
      </c>
      <c r="F73" s="26">
        <v>30870</v>
      </c>
      <c r="G73" s="31"/>
      <c r="H73" s="31"/>
      <c r="I73" s="26">
        <v>7345</v>
      </c>
      <c r="J73" s="31"/>
      <c r="K73" s="26">
        <v>7244</v>
      </c>
      <c r="L73" s="26">
        <v>888</v>
      </c>
      <c r="M73" s="31"/>
      <c r="N73" s="26">
        <v>14718</v>
      </c>
      <c r="O73" s="26">
        <v>414</v>
      </c>
      <c r="P73" s="31"/>
      <c r="Q73" s="31"/>
      <c r="R73" s="26">
        <v>198</v>
      </c>
      <c r="S73" s="32">
        <v>63</v>
      </c>
      <c r="T73" t="str">
        <f t="shared" si="0"/>
        <v>Correct</v>
      </c>
      <c r="V73" s="26">
        <f>N73-I73</f>
        <v>7373</v>
      </c>
      <c r="W73" s="13">
        <f>F73/D73*100</f>
        <v>61.062209474829402</v>
      </c>
      <c r="X73" s="13">
        <f>S73/F71*100</f>
        <v>0.1845288655868311</v>
      </c>
    </row>
    <row r="74" spans="1:24">
      <c r="A74" t="s">
        <v>84</v>
      </c>
      <c r="B74">
        <v>4</v>
      </c>
      <c r="D74" s="26">
        <v>49422</v>
      </c>
      <c r="F74" s="26">
        <v>29810</v>
      </c>
      <c r="G74" s="31"/>
      <c r="H74" s="31"/>
      <c r="I74" s="26">
        <v>4752</v>
      </c>
      <c r="J74" s="31"/>
      <c r="K74" s="26">
        <v>9864</v>
      </c>
      <c r="L74" s="26">
        <v>793</v>
      </c>
      <c r="M74" s="31"/>
      <c r="N74" s="26">
        <v>14272</v>
      </c>
      <c r="O74" s="31"/>
      <c r="P74" s="31"/>
      <c r="Q74" s="31"/>
      <c r="R74" s="31"/>
      <c r="S74" s="32">
        <v>129</v>
      </c>
      <c r="T74" t="str">
        <f t="shared" ref="T74:T80" si="4">IF(F74=SUM(G74:S74),"Correct")</f>
        <v>Correct</v>
      </c>
      <c r="V74" s="26">
        <f>N74-K74</f>
        <v>4408</v>
      </c>
      <c r="W74" s="13">
        <f t="shared" ref="W74:W81" si="5">F74/D74*100</f>
        <v>60.317267613613367</v>
      </c>
      <c r="X74" s="13">
        <f t="shared" ref="X74:X81" si="6">S74/F74*100</f>
        <v>0.43274069104327401</v>
      </c>
    </row>
    <row r="75" spans="1:24">
      <c r="A75" t="s">
        <v>85</v>
      </c>
      <c r="B75">
        <v>4</v>
      </c>
      <c r="D75" s="26">
        <v>60707</v>
      </c>
      <c r="F75" s="32">
        <f>32952+135</f>
        <v>33087</v>
      </c>
      <c r="G75" s="31"/>
      <c r="H75" s="31"/>
      <c r="I75" s="26">
        <v>3718</v>
      </c>
      <c r="J75" s="31"/>
      <c r="K75" s="26">
        <v>11479</v>
      </c>
      <c r="L75" s="26">
        <v>2533</v>
      </c>
      <c r="M75" s="31"/>
      <c r="N75" s="26">
        <v>15222</v>
      </c>
      <c r="O75" s="31"/>
      <c r="P75" s="31"/>
      <c r="Q75" s="31"/>
      <c r="R75" s="31"/>
      <c r="S75" s="32">
        <v>135</v>
      </c>
      <c r="T75" t="str">
        <f t="shared" si="4"/>
        <v>Correct</v>
      </c>
      <c r="V75" s="26">
        <f>N75-K75</f>
        <v>3743</v>
      </c>
      <c r="W75" s="13">
        <f t="shared" si="5"/>
        <v>54.502775627192911</v>
      </c>
      <c r="X75" s="13">
        <f t="shared" si="6"/>
        <v>0.40801523256868255</v>
      </c>
    </row>
    <row r="76" spans="1:24">
      <c r="A76" t="s">
        <v>87</v>
      </c>
      <c r="B76">
        <v>4</v>
      </c>
      <c r="D76" s="26">
        <v>17784</v>
      </c>
      <c r="F76" s="32">
        <f>11041+46</f>
        <v>11087</v>
      </c>
      <c r="G76" s="31"/>
      <c r="H76" s="31"/>
      <c r="I76" s="26">
        <v>405</v>
      </c>
      <c r="J76" s="31" t="s">
        <v>86</v>
      </c>
      <c r="K76" s="26">
        <v>651</v>
      </c>
      <c r="L76" s="26">
        <v>7440</v>
      </c>
      <c r="M76" s="31"/>
      <c r="N76" s="26">
        <v>2545</v>
      </c>
      <c r="O76" s="31"/>
      <c r="P76" s="31"/>
      <c r="Q76" s="31"/>
      <c r="R76" s="31"/>
      <c r="S76" s="32">
        <v>46</v>
      </c>
      <c r="T76" t="str">
        <f t="shared" si="4"/>
        <v>Correct</v>
      </c>
      <c r="V76" s="26">
        <f>L76-N76</f>
        <v>4895</v>
      </c>
      <c r="W76" s="13">
        <f t="shared" si="5"/>
        <v>62.342555105713004</v>
      </c>
      <c r="X76" s="13">
        <f t="shared" si="6"/>
        <v>0.41490033372418145</v>
      </c>
    </row>
    <row r="77" spans="1:24">
      <c r="A77" t="s">
        <v>88</v>
      </c>
      <c r="B77">
        <v>5</v>
      </c>
      <c r="D77" s="26">
        <v>59537</v>
      </c>
      <c r="F77" s="32">
        <f>36505+139</f>
        <v>36644</v>
      </c>
      <c r="G77" s="31"/>
      <c r="H77" s="31"/>
      <c r="I77" s="26">
        <v>5887</v>
      </c>
      <c r="J77" s="31"/>
      <c r="K77" s="26">
        <v>3821</v>
      </c>
      <c r="L77" s="26">
        <v>8319</v>
      </c>
      <c r="M77" s="31"/>
      <c r="N77" s="26">
        <v>17362</v>
      </c>
      <c r="O77" s="31"/>
      <c r="P77" s="31"/>
      <c r="Q77" s="26">
        <v>1116</v>
      </c>
      <c r="R77" s="31"/>
      <c r="S77" s="32">
        <v>139</v>
      </c>
      <c r="T77" t="str">
        <f t="shared" si="4"/>
        <v>Correct</v>
      </c>
      <c r="V77" s="26">
        <f>N77-L77</f>
        <v>9043</v>
      </c>
      <c r="W77" s="13">
        <f t="shared" si="5"/>
        <v>61.548280900952349</v>
      </c>
      <c r="X77" s="13">
        <f t="shared" si="6"/>
        <v>0.37932540115707891</v>
      </c>
    </row>
    <row r="78" spans="1:24">
      <c r="A78" t="s">
        <v>89</v>
      </c>
      <c r="B78">
        <v>4</v>
      </c>
      <c r="D78" s="26">
        <v>56658</v>
      </c>
      <c r="F78" s="32">
        <f>34189+129</f>
        <v>34318</v>
      </c>
      <c r="G78" s="31"/>
      <c r="H78" s="31"/>
      <c r="I78" s="26">
        <v>9585</v>
      </c>
      <c r="J78" s="31"/>
      <c r="K78" s="26">
        <v>6885</v>
      </c>
      <c r="L78" s="26">
        <v>1416</v>
      </c>
      <c r="M78" s="31"/>
      <c r="N78" s="26">
        <v>16303</v>
      </c>
      <c r="O78" s="31"/>
      <c r="P78" s="31"/>
      <c r="Q78" s="31"/>
      <c r="R78" s="31"/>
      <c r="S78" s="32">
        <v>129</v>
      </c>
      <c r="T78" t="str">
        <f t="shared" si="4"/>
        <v>Correct</v>
      </c>
      <c r="V78" s="26">
        <f>N78-I78</f>
        <v>6718</v>
      </c>
      <c r="W78" s="13">
        <f t="shared" si="5"/>
        <v>60.570440184969463</v>
      </c>
      <c r="X78" s="13">
        <f t="shared" si="6"/>
        <v>0.37589603123725157</v>
      </c>
    </row>
    <row r="79" spans="1:24">
      <c r="A79" t="s">
        <v>90</v>
      </c>
      <c r="B79">
        <v>4</v>
      </c>
      <c r="D79" s="26">
        <v>62598</v>
      </c>
      <c r="F79" s="32">
        <f>39188+173</f>
        <v>39361</v>
      </c>
      <c r="G79" s="31"/>
      <c r="H79" s="31"/>
      <c r="I79" s="26">
        <v>8960</v>
      </c>
      <c r="J79" s="31"/>
      <c r="K79" s="26">
        <v>8288</v>
      </c>
      <c r="L79" s="26">
        <v>4880</v>
      </c>
      <c r="M79" s="31"/>
      <c r="N79" s="26">
        <v>17060</v>
      </c>
      <c r="O79" s="31"/>
      <c r="P79" s="31"/>
      <c r="Q79" s="31"/>
      <c r="R79" s="31"/>
      <c r="S79" s="32">
        <v>173</v>
      </c>
      <c r="T79" t="str">
        <f t="shared" si="4"/>
        <v>Correct</v>
      </c>
      <c r="V79" s="26">
        <f>N79-I79</f>
        <v>8100</v>
      </c>
      <c r="W79" s="13">
        <f t="shared" si="5"/>
        <v>62.879005719032556</v>
      </c>
      <c r="X79" s="13">
        <f t="shared" si="6"/>
        <v>0.43952135362414568</v>
      </c>
    </row>
    <row r="80" spans="1:24">
      <c r="A80" t="s">
        <v>91</v>
      </c>
      <c r="B80">
        <v>4</v>
      </c>
      <c r="D80" s="26">
        <v>57565</v>
      </c>
      <c r="F80" s="26">
        <v>29716</v>
      </c>
      <c r="G80" s="31"/>
      <c r="H80" s="31"/>
      <c r="I80" s="26">
        <v>4693</v>
      </c>
      <c r="J80" s="31"/>
      <c r="K80" s="26">
        <v>9615</v>
      </c>
      <c r="L80" s="26">
        <v>811</v>
      </c>
      <c r="M80" s="31"/>
      <c r="N80" s="26">
        <v>14424</v>
      </c>
      <c r="O80" s="31"/>
      <c r="P80" s="31"/>
      <c r="Q80" s="31"/>
      <c r="R80" s="31"/>
      <c r="S80" s="32">
        <v>173</v>
      </c>
      <c r="T80" t="str">
        <f t="shared" si="4"/>
        <v>Correct</v>
      </c>
      <c r="V80" s="26">
        <f>N80-K80</f>
        <v>4809</v>
      </c>
      <c r="W80" s="13">
        <f t="shared" si="5"/>
        <v>51.621645096847047</v>
      </c>
      <c r="X80" s="13">
        <f t="shared" si="6"/>
        <v>0.58217795127204197</v>
      </c>
    </row>
    <row r="81" spans="1:24" s="1" customFormat="1" ht="15.75" thickBot="1">
      <c r="A81" s="1" t="s">
        <v>12</v>
      </c>
      <c r="B81" s="8">
        <f>SUM(B8:B80)</f>
        <v>313</v>
      </c>
      <c r="D81" s="20">
        <f>SUM(D8:D80)</f>
        <v>4099468</v>
      </c>
      <c r="F81" s="20">
        <f>SUM(F8:F80)</f>
        <v>2288435</v>
      </c>
      <c r="G81" s="20">
        <f>SUM(G8:G80)</f>
        <v>909</v>
      </c>
      <c r="H81" s="20">
        <f>SUM(H8:H80)</f>
        <v>1162</v>
      </c>
      <c r="I81" s="20">
        <f>SUM(I8:I80)</f>
        <v>501844</v>
      </c>
      <c r="J81" s="20">
        <f>SUM(J8:J80)</f>
        <v>13172</v>
      </c>
      <c r="K81" s="20">
        <f t="shared" ref="K81:S81" si="7">SUM(K8:K80)</f>
        <v>514261</v>
      </c>
      <c r="L81" s="20">
        <f t="shared" si="7"/>
        <v>178238</v>
      </c>
      <c r="M81" s="20">
        <f t="shared" si="7"/>
        <v>119</v>
      </c>
      <c r="N81" s="20">
        <f t="shared" si="7"/>
        <v>1059898</v>
      </c>
      <c r="O81" s="20">
        <f t="shared" si="7"/>
        <v>3540</v>
      </c>
      <c r="P81" s="20">
        <f t="shared" si="7"/>
        <v>544</v>
      </c>
      <c r="Q81" s="20">
        <f t="shared" si="7"/>
        <v>5269</v>
      </c>
      <c r="R81" s="20">
        <f t="shared" si="7"/>
        <v>198</v>
      </c>
      <c r="S81" s="20">
        <f t="shared" si="7"/>
        <v>9281</v>
      </c>
      <c r="W81" s="28">
        <f t="shared" si="5"/>
        <v>55.822731144626573</v>
      </c>
      <c r="X81" s="28">
        <f t="shared" si="6"/>
        <v>0.40556100566544384</v>
      </c>
    </row>
    <row r="83" spans="1:24">
      <c r="A83" s="40" t="s">
        <v>124</v>
      </c>
      <c r="B83" s="40"/>
      <c r="F83" s="13">
        <f>SUM(G83:S83)</f>
        <v>100</v>
      </c>
      <c r="G83" s="13">
        <f>G81/$F$81*100</f>
        <v>3.9721469038884655E-2</v>
      </c>
      <c r="H83" s="13">
        <f t="shared" ref="H83:S83" si="8">H81/$F$81*100</f>
        <v>5.0777059431445511E-2</v>
      </c>
      <c r="I83" s="13">
        <f t="shared" si="8"/>
        <v>21.92957195638067</v>
      </c>
      <c r="J83" s="13">
        <f t="shared" si="8"/>
        <v>0.575589868185026</v>
      </c>
      <c r="K83" s="13">
        <f t="shared" si="8"/>
        <v>22.472169845330981</v>
      </c>
      <c r="L83" s="13">
        <f t="shared" si="8"/>
        <v>7.7886415825662514</v>
      </c>
      <c r="M83" s="13">
        <f t="shared" si="8"/>
        <v>5.2000603032203233E-3</v>
      </c>
      <c r="N83" s="13">
        <f t="shared" si="8"/>
        <v>46.315407691282473</v>
      </c>
      <c r="O83" s="13">
        <f t="shared" si="8"/>
        <v>0.15469086952436928</v>
      </c>
      <c r="P83" s="13">
        <f t="shared" si="8"/>
        <v>2.3771704243292904E-2</v>
      </c>
      <c r="Q83" s="13">
        <f t="shared" si="8"/>
        <v>0.23024468687115868</v>
      </c>
      <c r="R83" s="13">
        <f t="shared" si="8"/>
        <v>8.6522011767867554E-3</v>
      </c>
      <c r="S83" s="13">
        <f t="shared" si="8"/>
        <v>0.40556100566544384</v>
      </c>
    </row>
    <row r="84" spans="1:24">
      <c r="A84" s="23"/>
    </row>
    <row r="85" spans="1:24">
      <c r="G85" t="s">
        <v>86</v>
      </c>
      <c r="L85" t="s">
        <v>86</v>
      </c>
    </row>
    <row r="86" spans="1:24">
      <c r="L86" t="s">
        <v>86</v>
      </c>
    </row>
  </sheetData>
  <sheetProtection password="CC26" sheet="1" formatCells="0" formatColumns="0" formatRows="0" insertColumns="0" insertRows="0" insertHyperlinks="0" deleteColumns="0" deleteRows="0" sort="0" autoFilter="0" pivotTables="0"/>
  <mergeCells count="3">
    <mergeCell ref="A83:B83"/>
    <mergeCell ref="A1:I1"/>
    <mergeCell ref="A3:I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6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5"/>
  <sheetViews>
    <sheetView workbookViewId="0">
      <pane ySplit="4080" topLeftCell="A71" activePane="bottomLeft"/>
      <selection pane="bottomLeft" activeCell="A8" sqref="A8:XFD8"/>
    </sheetView>
  </sheetViews>
  <sheetFormatPr defaultRowHeight="15"/>
  <cols>
    <col min="1" max="1" width="42.7109375" bestFit="1" customWidth="1"/>
    <col min="2" max="2" width="11.28515625" customWidth="1"/>
    <col min="3" max="3" width="2.42578125" customWidth="1"/>
    <col min="4" max="4" width="21.140625" bestFit="1" customWidth="1"/>
    <col min="5" max="5" width="21" bestFit="1" customWidth="1"/>
    <col min="6" max="6" width="19.42578125" customWidth="1"/>
    <col min="7" max="7" width="15.85546875" bestFit="1" customWidth="1"/>
    <col min="8" max="8" width="16.140625" bestFit="1" customWidth="1"/>
    <col min="9" max="9" width="13.85546875" bestFit="1" customWidth="1"/>
    <col min="10" max="10" width="18.85546875" bestFit="1" customWidth="1"/>
    <col min="11" max="11" width="17.42578125" bestFit="1" customWidth="1"/>
    <col min="12" max="12" width="21.140625" bestFit="1" customWidth="1"/>
    <col min="13" max="13" width="16.140625" bestFit="1" customWidth="1"/>
    <col min="14" max="14" width="18.7109375" bestFit="1" customWidth="1"/>
    <col min="15" max="15" width="14.28515625" bestFit="1" customWidth="1"/>
  </cols>
  <sheetData>
    <row r="1" spans="1:15">
      <c r="A1" s="41" t="s">
        <v>0</v>
      </c>
      <c r="B1" s="41"/>
      <c r="C1" s="41"/>
      <c r="D1" s="41"/>
      <c r="E1" s="41"/>
      <c r="F1" s="41"/>
      <c r="G1" s="41"/>
    </row>
    <row r="3" spans="1:15">
      <c r="A3" s="41" t="s">
        <v>1</v>
      </c>
      <c r="B3" s="41"/>
      <c r="C3" s="41"/>
      <c r="D3" s="41"/>
      <c r="E3" s="41"/>
      <c r="F3" s="41"/>
      <c r="G3" s="41"/>
    </row>
    <row r="5" spans="1:15">
      <c r="A5" s="1" t="s">
        <v>127</v>
      </c>
    </row>
    <row r="6" spans="1:15">
      <c r="A6" s="1"/>
    </row>
    <row r="7" spans="1:15" ht="99" customHeight="1">
      <c r="A7" s="1" t="s">
        <v>15</v>
      </c>
      <c r="B7" s="21" t="s">
        <v>117</v>
      </c>
      <c r="C7" s="1"/>
      <c r="D7" s="25" t="s">
        <v>112</v>
      </c>
      <c r="E7" s="25" t="s">
        <v>118</v>
      </c>
      <c r="F7" s="25" t="s">
        <v>93</v>
      </c>
      <c r="G7" s="25" t="s">
        <v>119</v>
      </c>
      <c r="H7" s="25" t="s">
        <v>95</v>
      </c>
      <c r="I7" s="25" t="s">
        <v>96</v>
      </c>
      <c r="J7" s="25" t="s">
        <v>101</v>
      </c>
      <c r="K7" s="25" t="s">
        <v>97</v>
      </c>
      <c r="L7" s="25" t="s">
        <v>120</v>
      </c>
      <c r="M7" s="25" t="s">
        <v>121</v>
      </c>
      <c r="N7" s="25" t="s">
        <v>122</v>
      </c>
      <c r="O7" s="25" t="s">
        <v>123</v>
      </c>
    </row>
    <row r="8" spans="1:15">
      <c r="A8" t="s">
        <v>18</v>
      </c>
      <c r="B8">
        <v>4</v>
      </c>
      <c r="D8" s="9"/>
      <c r="E8" s="9"/>
      <c r="G8" s="9"/>
      <c r="J8" s="9"/>
      <c r="K8">
        <v>1</v>
      </c>
      <c r="L8" s="9"/>
      <c r="M8" s="9"/>
      <c r="N8" s="9"/>
      <c r="O8" s="9"/>
    </row>
    <row r="9" spans="1:15">
      <c r="A9" t="s">
        <v>19</v>
      </c>
      <c r="B9">
        <v>4</v>
      </c>
      <c r="D9" s="9"/>
      <c r="E9" s="9"/>
      <c r="G9" s="9"/>
      <c r="J9" s="9"/>
      <c r="K9">
        <v>1</v>
      </c>
      <c r="L9" s="9"/>
      <c r="M9" s="9"/>
      <c r="N9" s="9"/>
      <c r="O9" s="9"/>
    </row>
    <row r="10" spans="1:15">
      <c r="A10" t="s">
        <v>20</v>
      </c>
      <c r="B10">
        <v>4</v>
      </c>
      <c r="D10" s="9"/>
      <c r="E10" s="9"/>
      <c r="G10" s="9"/>
      <c r="J10" s="9"/>
      <c r="K10">
        <v>1</v>
      </c>
      <c r="L10" s="9"/>
      <c r="M10" s="9"/>
      <c r="N10" s="9"/>
      <c r="O10" s="9"/>
    </row>
    <row r="11" spans="1:15">
      <c r="A11" t="s">
        <v>21</v>
      </c>
      <c r="B11">
        <v>4</v>
      </c>
      <c r="D11" s="9"/>
      <c r="E11" s="9"/>
      <c r="G11" s="9"/>
      <c r="J11" s="9"/>
      <c r="K11">
        <v>1</v>
      </c>
      <c r="L11" s="9"/>
      <c r="M11" s="9"/>
      <c r="N11" s="9"/>
      <c r="O11" s="9"/>
    </row>
    <row r="12" spans="1:15">
      <c r="A12" t="s">
        <v>22</v>
      </c>
      <c r="B12">
        <v>4</v>
      </c>
      <c r="D12" s="9"/>
      <c r="E12" s="9"/>
      <c r="F12">
        <v>1</v>
      </c>
      <c r="G12" s="9"/>
      <c r="J12" s="9"/>
      <c r="L12" s="9"/>
      <c r="M12" s="9"/>
      <c r="N12" s="9"/>
      <c r="O12" s="9"/>
    </row>
    <row r="13" spans="1:15">
      <c r="A13" t="s">
        <v>23</v>
      </c>
      <c r="B13">
        <v>4</v>
      </c>
      <c r="D13" s="9"/>
      <c r="E13" s="9"/>
      <c r="G13" s="9"/>
      <c r="J13" s="9"/>
      <c r="K13">
        <v>1</v>
      </c>
      <c r="L13" s="9"/>
      <c r="M13" s="9"/>
      <c r="N13" s="9"/>
      <c r="O13" s="9"/>
    </row>
    <row r="14" spans="1:15">
      <c r="A14" t="s">
        <v>24</v>
      </c>
      <c r="B14">
        <v>4</v>
      </c>
      <c r="D14" s="9"/>
      <c r="E14" s="9"/>
      <c r="G14" s="9"/>
      <c r="J14" s="9"/>
      <c r="K14">
        <v>1</v>
      </c>
      <c r="L14" s="9"/>
      <c r="M14" s="9"/>
      <c r="N14" s="9"/>
      <c r="O14" s="9"/>
    </row>
    <row r="15" spans="1:15">
      <c r="A15" t="s">
        <v>25</v>
      </c>
      <c r="B15">
        <v>4</v>
      </c>
      <c r="D15" s="9"/>
      <c r="E15" s="9"/>
      <c r="G15" s="9"/>
      <c r="J15" s="9"/>
      <c r="K15">
        <v>1</v>
      </c>
      <c r="L15" s="9"/>
      <c r="M15" s="9"/>
      <c r="N15" s="9"/>
      <c r="O15" s="9"/>
    </row>
    <row r="16" spans="1:15">
      <c r="A16" t="s">
        <v>26</v>
      </c>
      <c r="B16">
        <v>4</v>
      </c>
      <c r="D16" s="9"/>
      <c r="E16" s="9"/>
      <c r="G16" s="9"/>
      <c r="J16" s="9"/>
      <c r="K16">
        <v>1</v>
      </c>
      <c r="L16" s="9"/>
      <c r="M16" s="9"/>
      <c r="N16" s="9"/>
      <c r="O16" s="9"/>
    </row>
    <row r="17" spans="1:15">
      <c r="A17" t="s">
        <v>27</v>
      </c>
      <c r="B17">
        <v>4</v>
      </c>
      <c r="D17" s="9"/>
      <c r="E17" s="9"/>
      <c r="G17" s="9"/>
      <c r="J17" s="9"/>
      <c r="K17">
        <v>1</v>
      </c>
      <c r="L17" s="9"/>
      <c r="M17" s="9"/>
      <c r="N17" s="9"/>
      <c r="O17" s="9"/>
    </row>
    <row r="18" spans="1:15">
      <c r="A18" t="s">
        <v>28</v>
      </c>
      <c r="B18">
        <v>4</v>
      </c>
      <c r="D18" s="9"/>
      <c r="E18" s="9"/>
      <c r="F18">
        <v>1</v>
      </c>
      <c r="G18" s="9"/>
      <c r="J18" s="9"/>
      <c r="L18" s="9"/>
      <c r="M18" s="9"/>
      <c r="N18" s="9"/>
      <c r="O18" s="9"/>
    </row>
    <row r="19" spans="1:15">
      <c r="A19" t="s">
        <v>29</v>
      </c>
      <c r="B19">
        <v>4</v>
      </c>
      <c r="D19" s="9"/>
      <c r="E19" s="9"/>
      <c r="G19" s="9"/>
      <c r="J19" s="9"/>
      <c r="K19">
        <v>1</v>
      </c>
      <c r="L19" s="9"/>
      <c r="M19" s="9"/>
      <c r="N19" s="9"/>
      <c r="O19" s="9"/>
    </row>
    <row r="20" spans="1:15">
      <c r="A20" t="s">
        <v>30</v>
      </c>
      <c r="B20">
        <v>4</v>
      </c>
      <c r="D20" s="9"/>
      <c r="E20" s="9"/>
      <c r="G20" s="9"/>
      <c r="J20" s="9"/>
      <c r="K20">
        <v>1</v>
      </c>
      <c r="L20" s="9"/>
      <c r="M20" s="9"/>
      <c r="N20" s="9"/>
      <c r="O20" s="9"/>
    </row>
    <row r="21" spans="1:15">
      <c r="A21" t="s">
        <v>31</v>
      </c>
      <c r="B21">
        <v>4</v>
      </c>
      <c r="D21" s="9"/>
      <c r="E21" s="9"/>
      <c r="G21" s="9"/>
      <c r="J21" s="9"/>
      <c r="K21">
        <v>1</v>
      </c>
      <c r="L21" s="9"/>
      <c r="M21" s="9"/>
      <c r="N21" s="9"/>
      <c r="O21" s="9"/>
    </row>
    <row r="22" spans="1:15">
      <c r="A22" t="s">
        <v>32</v>
      </c>
      <c r="B22">
        <v>4</v>
      </c>
      <c r="D22" s="9"/>
      <c r="E22" s="9"/>
      <c r="G22" s="9"/>
      <c r="J22" s="9"/>
      <c r="K22">
        <v>1</v>
      </c>
      <c r="L22" s="9"/>
      <c r="M22" s="9"/>
      <c r="N22" s="9"/>
      <c r="O22" s="9"/>
    </row>
    <row r="23" spans="1:15">
      <c r="A23" t="s">
        <v>33</v>
      </c>
      <c r="B23">
        <v>4</v>
      </c>
      <c r="D23" s="9"/>
      <c r="E23" s="9"/>
      <c r="G23" s="9"/>
      <c r="J23" s="9"/>
      <c r="K23">
        <v>1</v>
      </c>
      <c r="L23" s="9"/>
      <c r="M23" s="9"/>
      <c r="N23" s="9"/>
      <c r="O23" s="9"/>
    </row>
    <row r="24" spans="1:15">
      <c r="A24" t="s">
        <v>34</v>
      </c>
      <c r="B24">
        <v>6</v>
      </c>
      <c r="E24" s="9"/>
      <c r="G24" s="9"/>
      <c r="J24" s="9"/>
      <c r="K24">
        <v>1</v>
      </c>
      <c r="L24" s="9"/>
      <c r="M24" s="9"/>
      <c r="O24" s="9"/>
    </row>
    <row r="25" spans="1:15">
      <c r="A25" t="s">
        <v>35</v>
      </c>
      <c r="B25">
        <v>5</v>
      </c>
      <c r="D25" s="9"/>
      <c r="E25" s="9"/>
      <c r="J25" s="9"/>
      <c r="K25">
        <v>1</v>
      </c>
      <c r="L25" s="9"/>
      <c r="M25" s="9"/>
      <c r="N25" s="9"/>
      <c r="O25" s="9"/>
    </row>
    <row r="26" spans="1:15">
      <c r="A26" t="s">
        <v>36</v>
      </c>
      <c r="B26">
        <v>4</v>
      </c>
      <c r="D26" s="9"/>
      <c r="E26" s="9"/>
      <c r="G26" s="9"/>
      <c r="J26" s="9"/>
      <c r="K26">
        <v>1</v>
      </c>
      <c r="L26" s="9"/>
      <c r="M26" s="9"/>
      <c r="N26" s="9"/>
      <c r="O26" s="9"/>
    </row>
    <row r="27" spans="1:15">
      <c r="A27" t="s">
        <v>37</v>
      </c>
      <c r="B27">
        <v>4</v>
      </c>
      <c r="D27" s="9"/>
      <c r="E27" s="9"/>
      <c r="G27" s="9"/>
      <c r="J27" s="9"/>
      <c r="K27">
        <v>1</v>
      </c>
      <c r="L27" s="9"/>
      <c r="M27" s="9"/>
      <c r="N27" s="9"/>
      <c r="O27" s="9"/>
    </row>
    <row r="28" spans="1:15">
      <c r="A28" t="s">
        <v>38</v>
      </c>
      <c r="B28">
        <v>4</v>
      </c>
      <c r="D28" s="9"/>
      <c r="E28" s="9"/>
      <c r="G28" s="9"/>
      <c r="J28" s="9"/>
      <c r="K28">
        <v>1</v>
      </c>
      <c r="L28" s="9"/>
      <c r="M28" s="9"/>
      <c r="N28" s="9"/>
      <c r="O28" s="9"/>
    </row>
    <row r="29" spans="1:15">
      <c r="A29" t="s">
        <v>39</v>
      </c>
      <c r="B29">
        <v>4</v>
      </c>
      <c r="D29" s="9"/>
      <c r="E29" s="9"/>
      <c r="G29" s="9"/>
      <c r="J29" s="9"/>
      <c r="K29">
        <v>1</v>
      </c>
      <c r="L29" s="9"/>
      <c r="M29" s="9"/>
      <c r="N29" s="9"/>
      <c r="O29" s="9"/>
    </row>
    <row r="30" spans="1:15">
      <c r="A30" t="s">
        <v>40</v>
      </c>
      <c r="B30">
        <v>5</v>
      </c>
      <c r="D30" s="9"/>
      <c r="E30" s="9"/>
      <c r="G30" s="9"/>
      <c r="H30">
        <v>1</v>
      </c>
      <c r="J30" s="9"/>
      <c r="L30" s="9"/>
      <c r="M30" s="9"/>
      <c r="O30" s="9"/>
    </row>
    <row r="31" spans="1:15">
      <c r="A31" t="s">
        <v>41</v>
      </c>
      <c r="B31">
        <v>4</v>
      </c>
      <c r="D31" s="9"/>
      <c r="E31" s="9"/>
      <c r="F31">
        <v>1</v>
      </c>
      <c r="G31" s="9"/>
      <c r="J31" s="9"/>
      <c r="L31" s="9"/>
      <c r="M31" s="9"/>
      <c r="N31" s="9"/>
      <c r="O31" s="9"/>
    </row>
    <row r="32" spans="1:15">
      <c r="A32" t="s">
        <v>42</v>
      </c>
      <c r="B32">
        <v>5</v>
      </c>
      <c r="D32" s="9"/>
      <c r="E32" s="9"/>
      <c r="G32" s="9"/>
      <c r="J32" s="9"/>
      <c r="K32">
        <v>1</v>
      </c>
      <c r="M32" s="9"/>
      <c r="N32" s="9"/>
      <c r="O32" s="9"/>
    </row>
    <row r="33" spans="1:15">
      <c r="A33" t="s">
        <v>43</v>
      </c>
      <c r="B33">
        <v>5</v>
      </c>
      <c r="D33" s="9"/>
      <c r="E33" s="9"/>
      <c r="G33" s="9"/>
      <c r="J33" s="9"/>
      <c r="K33">
        <v>1</v>
      </c>
      <c r="M33" s="9"/>
      <c r="N33" s="9"/>
      <c r="O33" s="9"/>
    </row>
    <row r="34" spans="1:15">
      <c r="A34" t="s">
        <v>44</v>
      </c>
      <c r="B34">
        <v>4</v>
      </c>
      <c r="D34" s="9"/>
      <c r="E34" s="9"/>
      <c r="G34" s="9"/>
      <c r="J34" s="9"/>
      <c r="K34">
        <v>1</v>
      </c>
      <c r="L34" s="9"/>
      <c r="M34" s="9"/>
      <c r="N34" s="9"/>
      <c r="O34" s="9"/>
    </row>
    <row r="35" spans="1:15">
      <c r="A35" t="s">
        <v>45</v>
      </c>
      <c r="B35">
        <v>4</v>
      </c>
      <c r="D35" s="9"/>
      <c r="E35" s="9"/>
      <c r="G35" s="9"/>
      <c r="J35" s="9"/>
      <c r="K35">
        <v>1</v>
      </c>
      <c r="L35" s="9"/>
      <c r="M35" s="9"/>
      <c r="N35" s="9"/>
      <c r="O35" s="9"/>
    </row>
    <row r="36" spans="1:15">
      <c r="A36" t="s">
        <v>46</v>
      </c>
      <c r="B36">
        <v>4</v>
      </c>
      <c r="D36" s="9"/>
      <c r="E36" s="9"/>
      <c r="G36" s="9"/>
      <c r="H36">
        <v>1</v>
      </c>
      <c r="J36" s="9"/>
      <c r="L36" s="9"/>
      <c r="M36" s="9"/>
      <c r="N36" s="9"/>
      <c r="O36" s="9"/>
    </row>
    <row r="37" spans="1:15">
      <c r="A37" t="s">
        <v>47</v>
      </c>
      <c r="B37">
        <v>4</v>
      </c>
      <c r="D37" s="9"/>
      <c r="E37" s="9"/>
      <c r="F37">
        <v>1</v>
      </c>
      <c r="G37" s="9"/>
      <c r="J37" s="9"/>
      <c r="L37" s="9"/>
      <c r="M37" s="9"/>
      <c r="N37" s="9"/>
      <c r="O37" s="9"/>
    </row>
    <row r="38" spans="1:15">
      <c r="A38" t="s">
        <v>48</v>
      </c>
      <c r="B38">
        <v>6</v>
      </c>
      <c r="D38" s="9"/>
      <c r="E38" s="9"/>
      <c r="F38">
        <v>1</v>
      </c>
      <c r="L38" s="9"/>
      <c r="M38" s="9"/>
      <c r="N38" s="9"/>
      <c r="O38" s="9"/>
    </row>
    <row r="39" spans="1:15">
      <c r="A39" t="s">
        <v>49</v>
      </c>
      <c r="B39">
        <v>4</v>
      </c>
      <c r="D39" s="9"/>
      <c r="E39" s="9"/>
      <c r="G39" s="9"/>
      <c r="J39" s="9"/>
      <c r="K39">
        <v>1</v>
      </c>
      <c r="L39" s="9"/>
      <c r="M39" s="9"/>
      <c r="N39" s="9"/>
      <c r="O39" s="9"/>
    </row>
    <row r="40" spans="1:15">
      <c r="A40" t="s">
        <v>50</v>
      </c>
      <c r="B40">
        <v>5</v>
      </c>
      <c r="D40" s="9"/>
      <c r="E40" s="9"/>
      <c r="G40" s="9"/>
      <c r="J40" s="9"/>
      <c r="K40">
        <v>1</v>
      </c>
      <c r="L40" s="9"/>
      <c r="M40" s="9"/>
      <c r="O40" s="9"/>
    </row>
    <row r="41" spans="1:15">
      <c r="A41" t="s">
        <v>51</v>
      </c>
      <c r="B41">
        <v>4</v>
      </c>
      <c r="D41" s="9"/>
      <c r="E41" s="9"/>
      <c r="G41" s="9"/>
      <c r="J41" s="9"/>
      <c r="K41">
        <v>1</v>
      </c>
      <c r="L41" s="9"/>
      <c r="M41" s="9"/>
      <c r="N41" s="9"/>
      <c r="O41" s="9"/>
    </row>
    <row r="42" spans="1:15">
      <c r="A42" t="s">
        <v>52</v>
      </c>
      <c r="B42">
        <v>4</v>
      </c>
      <c r="D42" s="9"/>
      <c r="E42" s="9"/>
      <c r="G42" s="9"/>
      <c r="H42">
        <v>1</v>
      </c>
      <c r="J42" s="9"/>
      <c r="L42" s="9"/>
      <c r="M42" s="9"/>
      <c r="N42" s="9"/>
      <c r="O42" s="9"/>
    </row>
    <row r="43" spans="1:15">
      <c r="A43" t="s">
        <v>53</v>
      </c>
      <c r="B43">
        <v>4</v>
      </c>
      <c r="D43" s="9"/>
      <c r="E43" s="9"/>
      <c r="G43" s="9"/>
      <c r="I43">
        <v>1</v>
      </c>
      <c r="J43" s="9"/>
      <c r="L43" s="9"/>
      <c r="M43" s="9"/>
      <c r="N43" s="9"/>
      <c r="O43" s="9"/>
    </row>
    <row r="44" spans="1:15">
      <c r="A44" t="s">
        <v>54</v>
      </c>
      <c r="B44">
        <v>5</v>
      </c>
      <c r="D44" s="9"/>
      <c r="G44" s="9"/>
      <c r="J44" s="9"/>
      <c r="K44">
        <v>1</v>
      </c>
      <c r="L44" s="9"/>
      <c r="M44" s="9"/>
      <c r="N44" s="9"/>
      <c r="O44" s="9"/>
    </row>
    <row r="45" spans="1:15">
      <c r="A45" t="s">
        <v>55</v>
      </c>
      <c r="B45">
        <v>4</v>
      </c>
      <c r="D45" s="9"/>
      <c r="E45" s="9"/>
      <c r="F45">
        <v>1</v>
      </c>
      <c r="G45" s="9"/>
      <c r="J45" s="9"/>
      <c r="L45" s="9"/>
      <c r="M45" s="9"/>
      <c r="N45" s="9"/>
      <c r="O45" s="9"/>
    </row>
    <row r="46" spans="1:15">
      <c r="A46" t="s">
        <v>56</v>
      </c>
      <c r="B46">
        <v>4</v>
      </c>
      <c r="D46" s="9"/>
      <c r="E46" s="9"/>
      <c r="G46" s="9"/>
      <c r="J46" s="9"/>
      <c r="K46">
        <v>1</v>
      </c>
      <c r="L46" s="9"/>
      <c r="M46" s="9"/>
      <c r="N46" s="9"/>
      <c r="O46" s="9"/>
    </row>
    <row r="47" spans="1:15">
      <c r="A47" t="s">
        <v>57</v>
      </c>
      <c r="B47">
        <v>4</v>
      </c>
      <c r="D47" s="9"/>
      <c r="E47" s="9"/>
      <c r="G47" s="9"/>
      <c r="J47" s="9"/>
      <c r="K47">
        <v>1</v>
      </c>
      <c r="L47" s="9"/>
      <c r="M47" s="9"/>
      <c r="N47" s="9"/>
      <c r="O47" s="9"/>
    </row>
    <row r="48" spans="1:15">
      <c r="A48" t="s">
        <v>58</v>
      </c>
      <c r="B48">
        <v>4</v>
      </c>
      <c r="D48" s="9"/>
      <c r="E48" s="9"/>
      <c r="F48">
        <v>1</v>
      </c>
      <c r="G48" s="9"/>
      <c r="J48" s="9"/>
      <c r="L48" s="9"/>
      <c r="M48" s="9"/>
      <c r="N48" s="9"/>
      <c r="O48" s="9"/>
    </row>
    <row r="49" spans="1:15">
      <c r="A49" t="s">
        <v>59</v>
      </c>
      <c r="B49">
        <v>4</v>
      </c>
      <c r="D49" s="9"/>
      <c r="E49" s="9"/>
      <c r="G49" s="9"/>
      <c r="J49" s="9"/>
      <c r="K49">
        <v>1</v>
      </c>
      <c r="L49" s="9"/>
      <c r="M49" s="9"/>
      <c r="N49" s="9"/>
      <c r="O49" s="9"/>
    </row>
    <row r="50" spans="1:15">
      <c r="A50" t="s">
        <v>60</v>
      </c>
      <c r="B50">
        <v>6</v>
      </c>
      <c r="D50" s="9"/>
      <c r="E50" s="9"/>
      <c r="G50" s="9"/>
      <c r="J50" s="9"/>
      <c r="K50">
        <v>1</v>
      </c>
      <c r="M50" s="9"/>
      <c r="O50" s="9"/>
    </row>
    <row r="51" spans="1:15">
      <c r="A51" t="s">
        <v>61</v>
      </c>
      <c r="B51">
        <v>6</v>
      </c>
      <c r="D51" s="9"/>
      <c r="E51" s="9"/>
      <c r="J51" s="9"/>
      <c r="K51">
        <v>1</v>
      </c>
      <c r="L51" s="9"/>
      <c r="M51" s="9"/>
      <c r="O51" s="9"/>
    </row>
    <row r="52" spans="1:15">
      <c r="A52" t="s">
        <v>62</v>
      </c>
      <c r="B52">
        <v>4</v>
      </c>
      <c r="D52" s="9"/>
      <c r="E52" s="9"/>
      <c r="G52" s="9"/>
      <c r="J52" s="9"/>
      <c r="K52">
        <v>1</v>
      </c>
      <c r="L52" s="9"/>
      <c r="M52" s="9"/>
      <c r="N52" s="9"/>
      <c r="O52" s="9"/>
    </row>
    <row r="53" spans="1:15">
      <c r="A53" t="s">
        <v>63</v>
      </c>
      <c r="B53">
        <v>5</v>
      </c>
      <c r="D53" s="9"/>
      <c r="E53" s="9"/>
      <c r="G53" s="9"/>
      <c r="J53" s="9"/>
      <c r="K53">
        <v>1</v>
      </c>
      <c r="M53" s="9"/>
      <c r="N53" s="9"/>
      <c r="O53" s="9"/>
    </row>
    <row r="54" spans="1:15">
      <c r="A54" t="s">
        <v>64</v>
      </c>
      <c r="B54">
        <v>4</v>
      </c>
      <c r="D54" s="9"/>
      <c r="E54" s="9"/>
      <c r="G54" s="9"/>
      <c r="J54" s="9"/>
      <c r="K54">
        <v>1</v>
      </c>
      <c r="L54" s="9"/>
      <c r="M54" s="9"/>
      <c r="N54" s="9"/>
      <c r="O54" s="9"/>
    </row>
    <row r="55" spans="1:15">
      <c r="A55" t="s">
        <v>65</v>
      </c>
      <c r="B55">
        <v>5</v>
      </c>
      <c r="D55" s="9"/>
      <c r="E55" s="9"/>
      <c r="G55" s="9"/>
      <c r="J55" s="9"/>
      <c r="K55">
        <v>1</v>
      </c>
      <c r="M55" s="9"/>
      <c r="N55" s="9"/>
      <c r="O55" s="9"/>
    </row>
    <row r="56" spans="1:15">
      <c r="A56" t="s">
        <v>66</v>
      </c>
      <c r="B56">
        <v>4</v>
      </c>
      <c r="D56" s="9"/>
      <c r="E56" s="9"/>
      <c r="G56" s="9"/>
      <c r="J56" s="9"/>
      <c r="K56">
        <v>1</v>
      </c>
      <c r="L56" s="9"/>
      <c r="M56" s="9"/>
      <c r="N56" s="9"/>
      <c r="O56" s="9"/>
    </row>
    <row r="57" spans="1:15">
      <c r="A57" t="s">
        <v>67</v>
      </c>
      <c r="B57">
        <v>4</v>
      </c>
      <c r="D57" s="9"/>
      <c r="E57" s="9"/>
      <c r="G57" s="9"/>
      <c r="J57" s="9"/>
      <c r="K57">
        <v>1</v>
      </c>
      <c r="L57" s="9"/>
      <c r="M57" s="9"/>
      <c r="N57" s="9"/>
      <c r="O57" s="9"/>
    </row>
    <row r="58" spans="1:15">
      <c r="A58" t="s">
        <v>68</v>
      </c>
      <c r="B58">
        <v>4</v>
      </c>
      <c r="D58" s="9"/>
      <c r="E58" s="9"/>
      <c r="G58" s="9"/>
      <c r="J58" s="9"/>
      <c r="K58">
        <v>1</v>
      </c>
      <c r="L58" s="9"/>
      <c r="M58" s="9"/>
      <c r="N58" s="9"/>
      <c r="O58" s="9"/>
    </row>
    <row r="59" spans="1:15">
      <c r="A59" t="s">
        <v>69</v>
      </c>
      <c r="B59">
        <v>4</v>
      </c>
      <c r="D59" s="9"/>
      <c r="E59" s="9"/>
      <c r="G59" s="9"/>
      <c r="J59" s="9"/>
      <c r="K59">
        <v>1</v>
      </c>
      <c r="L59" s="9"/>
      <c r="M59" s="9"/>
      <c r="N59" s="9"/>
      <c r="O59" s="9"/>
    </row>
    <row r="60" spans="1:15">
      <c r="A60" t="s">
        <v>70</v>
      </c>
      <c r="B60">
        <v>4</v>
      </c>
      <c r="D60" s="9"/>
      <c r="E60" s="9"/>
      <c r="G60" s="9"/>
      <c r="J60" s="9"/>
      <c r="K60">
        <v>1</v>
      </c>
      <c r="L60" s="9"/>
      <c r="M60" s="9"/>
      <c r="N60" s="9"/>
      <c r="O60" s="9"/>
    </row>
    <row r="61" spans="1:15">
      <c r="A61" t="s">
        <v>71</v>
      </c>
      <c r="B61">
        <v>4</v>
      </c>
      <c r="D61" s="9"/>
      <c r="E61" s="9"/>
      <c r="G61" s="9"/>
      <c r="J61" s="9"/>
      <c r="K61">
        <v>1</v>
      </c>
      <c r="L61" s="9"/>
      <c r="M61" s="9"/>
      <c r="N61" s="9"/>
      <c r="O61" s="9"/>
    </row>
    <row r="62" spans="1:15">
      <c r="A62" t="s">
        <v>72</v>
      </c>
      <c r="B62">
        <v>4</v>
      </c>
      <c r="D62" s="9"/>
      <c r="E62" s="9"/>
      <c r="G62" s="9"/>
      <c r="J62" s="9"/>
      <c r="K62">
        <v>1</v>
      </c>
      <c r="L62" s="9"/>
      <c r="M62" s="9"/>
      <c r="N62" s="9"/>
      <c r="O62" s="9"/>
    </row>
    <row r="63" spans="1:15">
      <c r="A63" t="s">
        <v>73</v>
      </c>
      <c r="B63">
        <v>4</v>
      </c>
      <c r="D63" s="9"/>
      <c r="E63" s="9"/>
      <c r="G63" s="9"/>
      <c r="J63" s="9"/>
      <c r="K63">
        <v>1</v>
      </c>
      <c r="L63" s="9"/>
      <c r="M63" s="9"/>
      <c r="N63" s="9"/>
      <c r="O63" s="9"/>
    </row>
    <row r="64" spans="1:15">
      <c r="A64" t="s">
        <v>74</v>
      </c>
      <c r="B64">
        <v>4</v>
      </c>
      <c r="D64" s="9"/>
      <c r="E64" s="9"/>
      <c r="G64" s="9"/>
      <c r="J64" s="9"/>
      <c r="K64">
        <v>1</v>
      </c>
      <c r="L64" s="9"/>
      <c r="M64" s="9"/>
      <c r="N64" s="9"/>
      <c r="O64" s="9"/>
    </row>
    <row r="65" spans="1:15">
      <c r="A65" t="s">
        <v>75</v>
      </c>
      <c r="B65">
        <v>4</v>
      </c>
      <c r="D65" s="9"/>
      <c r="E65" s="9"/>
      <c r="G65" s="9"/>
      <c r="J65" s="9"/>
      <c r="K65">
        <v>1</v>
      </c>
      <c r="L65" s="9"/>
      <c r="M65" s="9"/>
      <c r="N65" s="9"/>
      <c r="O65" s="9"/>
    </row>
    <row r="66" spans="1:15">
      <c r="A66" t="s">
        <v>76</v>
      </c>
      <c r="B66">
        <v>4</v>
      </c>
      <c r="D66" s="9"/>
      <c r="E66" s="9"/>
      <c r="G66" s="9"/>
      <c r="J66" s="9"/>
      <c r="K66">
        <v>1</v>
      </c>
      <c r="L66" s="9"/>
      <c r="M66" s="9"/>
      <c r="N66" s="9"/>
      <c r="O66" s="9"/>
    </row>
    <row r="67" spans="1:15">
      <c r="A67" t="s">
        <v>77</v>
      </c>
      <c r="B67">
        <v>4</v>
      </c>
      <c r="D67" s="9"/>
      <c r="E67" s="9"/>
      <c r="G67" s="9"/>
      <c r="J67" s="9"/>
      <c r="K67">
        <v>1</v>
      </c>
      <c r="L67" s="9"/>
      <c r="M67" s="9"/>
      <c r="N67" s="9"/>
      <c r="O67" s="9"/>
    </row>
    <row r="68" spans="1:15">
      <c r="A68" t="s">
        <v>78</v>
      </c>
      <c r="B68">
        <v>4</v>
      </c>
      <c r="D68" s="9"/>
      <c r="E68" s="9"/>
      <c r="G68" s="9"/>
      <c r="I68">
        <v>1</v>
      </c>
      <c r="J68" s="9"/>
      <c r="L68" s="9"/>
      <c r="M68" s="9"/>
      <c r="N68" s="9"/>
      <c r="O68" s="9"/>
    </row>
    <row r="69" spans="1:15">
      <c r="A69" t="s">
        <v>79</v>
      </c>
      <c r="B69">
        <v>5</v>
      </c>
      <c r="D69" s="9"/>
      <c r="E69" s="9"/>
      <c r="G69" s="9"/>
      <c r="I69">
        <v>1</v>
      </c>
      <c r="J69" s="9"/>
      <c r="L69" s="9"/>
      <c r="M69" s="9"/>
      <c r="O69" s="9"/>
    </row>
    <row r="70" spans="1:15">
      <c r="A70" t="s">
        <v>80</v>
      </c>
      <c r="B70">
        <v>4</v>
      </c>
      <c r="D70" s="9"/>
      <c r="E70" s="9"/>
      <c r="G70" s="9"/>
      <c r="J70" s="9"/>
      <c r="K70">
        <v>1</v>
      </c>
      <c r="L70" s="9"/>
      <c r="M70" s="9"/>
      <c r="N70" s="9"/>
      <c r="O70" s="9"/>
    </row>
    <row r="71" spans="1:15">
      <c r="A71" t="s">
        <v>81</v>
      </c>
      <c r="B71">
        <v>4</v>
      </c>
      <c r="D71" s="9"/>
      <c r="E71" s="9"/>
      <c r="G71" s="9"/>
      <c r="J71" s="9"/>
      <c r="K71">
        <v>1</v>
      </c>
      <c r="L71" s="9"/>
      <c r="M71" s="9"/>
      <c r="N71" s="9"/>
      <c r="O71" s="9"/>
    </row>
    <row r="72" spans="1:15">
      <c r="A72" t="s">
        <v>82</v>
      </c>
      <c r="B72">
        <v>5</v>
      </c>
      <c r="D72" s="9"/>
      <c r="E72" s="9"/>
      <c r="G72" s="9"/>
      <c r="J72" s="9"/>
      <c r="K72">
        <v>1</v>
      </c>
      <c r="L72" s="9"/>
      <c r="N72" s="9"/>
      <c r="O72" s="9"/>
    </row>
    <row r="73" spans="1:15">
      <c r="A73" t="s">
        <v>83</v>
      </c>
      <c r="B73">
        <v>6</v>
      </c>
      <c r="D73" s="9"/>
      <c r="E73" s="9"/>
      <c r="G73" s="9"/>
      <c r="J73" s="9"/>
      <c r="K73">
        <v>1</v>
      </c>
      <c r="M73" s="9"/>
      <c r="N73" s="9"/>
    </row>
    <row r="74" spans="1:15">
      <c r="A74" t="s">
        <v>84</v>
      </c>
      <c r="B74">
        <v>4</v>
      </c>
      <c r="D74" s="9"/>
      <c r="E74" s="9"/>
      <c r="G74" s="9"/>
      <c r="J74" s="9"/>
      <c r="K74">
        <v>1</v>
      </c>
      <c r="L74" s="9"/>
      <c r="M74" s="9"/>
      <c r="N74" s="9"/>
      <c r="O74" s="9"/>
    </row>
    <row r="75" spans="1:15">
      <c r="A75" t="s">
        <v>85</v>
      </c>
      <c r="B75">
        <v>4</v>
      </c>
      <c r="D75" s="9"/>
      <c r="E75" s="9"/>
      <c r="G75" s="9"/>
      <c r="J75" s="9"/>
      <c r="K75">
        <v>1</v>
      </c>
      <c r="L75" s="9"/>
      <c r="M75" s="9"/>
      <c r="N75" s="9"/>
      <c r="O75" s="9"/>
    </row>
    <row r="76" spans="1:15">
      <c r="A76" t="s">
        <v>87</v>
      </c>
      <c r="B76">
        <v>4</v>
      </c>
      <c r="D76" s="9"/>
      <c r="E76" s="9"/>
      <c r="G76" s="9" t="s">
        <v>86</v>
      </c>
      <c r="I76">
        <v>1</v>
      </c>
      <c r="J76" s="9"/>
      <c r="L76" s="9"/>
      <c r="M76" s="9"/>
      <c r="N76" s="9"/>
      <c r="O76" s="9"/>
    </row>
    <row r="77" spans="1:15">
      <c r="A77" t="s">
        <v>88</v>
      </c>
      <c r="B77">
        <v>5</v>
      </c>
      <c r="D77" s="9"/>
      <c r="E77" s="9"/>
      <c r="G77" s="9"/>
      <c r="J77" s="9"/>
      <c r="K77">
        <v>1</v>
      </c>
      <c r="L77" s="9"/>
      <c r="M77" s="9"/>
      <c r="O77" s="9"/>
    </row>
    <row r="78" spans="1:15">
      <c r="A78" t="s">
        <v>89</v>
      </c>
      <c r="B78">
        <v>4</v>
      </c>
      <c r="D78" s="9"/>
      <c r="E78" s="9"/>
      <c r="G78" s="9"/>
      <c r="J78" s="9"/>
      <c r="K78">
        <v>1</v>
      </c>
      <c r="L78" s="9"/>
      <c r="M78" s="9"/>
      <c r="N78" s="9"/>
      <c r="O78" s="9"/>
    </row>
    <row r="79" spans="1:15">
      <c r="A79" t="s">
        <v>90</v>
      </c>
      <c r="B79">
        <v>4</v>
      </c>
      <c r="D79" s="9"/>
      <c r="E79" s="9"/>
      <c r="G79" s="9"/>
      <c r="J79" s="9"/>
      <c r="K79">
        <v>1</v>
      </c>
      <c r="L79" s="9"/>
      <c r="M79" s="9"/>
      <c r="N79" s="9"/>
      <c r="O79" s="9"/>
    </row>
    <row r="80" spans="1:15">
      <c r="A80" t="s">
        <v>91</v>
      </c>
      <c r="B80">
        <v>4</v>
      </c>
      <c r="D80" s="9"/>
      <c r="E80" s="9"/>
      <c r="G80" s="9"/>
      <c r="J80" s="9"/>
      <c r="K80">
        <v>1</v>
      </c>
      <c r="L80" s="9"/>
      <c r="M80" s="9"/>
      <c r="N80" s="9"/>
      <c r="O80" s="9"/>
    </row>
    <row r="81" spans="1:16" s="1" customFormat="1" ht="15.75" thickBot="1">
      <c r="A81" s="1" t="s">
        <v>12</v>
      </c>
      <c r="B81" s="8">
        <f>SUM(B8:B80)</f>
        <v>313</v>
      </c>
      <c r="D81" s="20">
        <f>SUM(D8:D80)</f>
        <v>0</v>
      </c>
      <c r="E81" s="20">
        <f>SUM(E8:E80)</f>
        <v>0</v>
      </c>
      <c r="F81" s="20">
        <f>SUM(F8:F80)</f>
        <v>7</v>
      </c>
      <c r="G81" s="20">
        <f>SUM(G8:G80)</f>
        <v>0</v>
      </c>
      <c r="H81" s="20">
        <f t="shared" ref="H81:O81" si="0">SUM(H8:H80)</f>
        <v>3</v>
      </c>
      <c r="I81" s="20">
        <f t="shared" si="0"/>
        <v>4</v>
      </c>
      <c r="J81" s="20">
        <f t="shared" si="0"/>
        <v>0</v>
      </c>
      <c r="K81" s="20">
        <f t="shared" si="0"/>
        <v>59</v>
      </c>
      <c r="L81" s="20">
        <f t="shared" si="0"/>
        <v>0</v>
      </c>
      <c r="M81" s="20">
        <f t="shared" si="0"/>
        <v>0</v>
      </c>
      <c r="N81" s="20">
        <f t="shared" si="0"/>
        <v>0</v>
      </c>
      <c r="O81" s="20">
        <f t="shared" si="0"/>
        <v>0</v>
      </c>
      <c r="P81"/>
    </row>
    <row r="83" spans="1:16">
      <c r="A83" s="24"/>
    </row>
    <row r="84" spans="1:16">
      <c r="D84" t="s">
        <v>86</v>
      </c>
      <c r="I84" t="s">
        <v>86</v>
      </c>
    </row>
    <row r="85" spans="1:16">
      <c r="I85" t="s">
        <v>86</v>
      </c>
    </row>
  </sheetData>
  <sheetProtection password="CC26" sheet="1" formatCells="0" formatColumns="0" formatRows="0" insertColumns="0" insertRows="0" insertHyperlinks="0" deleteColumns="0" deleteRows="0" sort="0" autoFilter="0" pivotTables="0"/>
  <mergeCells count="2">
    <mergeCell ref="A1:G1"/>
    <mergeCell ref="A3:G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8"/>
  <sheetViews>
    <sheetView topLeftCell="A4" workbookViewId="0">
      <pane ySplit="2880" topLeftCell="A26" activePane="bottomLeft"/>
      <selection activeCell="A4" sqref="A4"/>
      <selection pane="bottomLeft" activeCell="B42" sqref="B42"/>
    </sheetView>
  </sheetViews>
  <sheetFormatPr defaultRowHeight="15"/>
  <cols>
    <col min="1" max="1" width="61.5703125" customWidth="1"/>
    <col min="2" max="2" width="13.28515625" customWidth="1"/>
    <col min="3" max="3" width="10.85546875" customWidth="1"/>
    <col min="4" max="4" width="16.5703125" bestFit="1" customWidth="1"/>
    <col min="5" max="5" width="11" customWidth="1"/>
    <col min="6" max="6" width="16.140625" customWidth="1"/>
    <col min="7" max="7" width="15.28515625" bestFit="1" customWidth="1"/>
    <col min="8" max="8" width="14.140625" bestFit="1" customWidth="1"/>
    <col min="9" max="9" width="13.7109375" bestFit="1" customWidth="1"/>
    <col min="10" max="10" width="12.42578125" style="1" customWidth="1"/>
  </cols>
  <sheetData>
    <row r="1" spans="1:1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>
      <c r="A2" s="1"/>
    </row>
    <row r="3" spans="1:1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>
      <c r="A4" s="2"/>
      <c r="B4" s="2"/>
      <c r="C4" s="2"/>
      <c r="D4" s="2"/>
      <c r="E4" s="2"/>
      <c r="F4" s="2"/>
      <c r="G4" s="33" t="s">
        <v>86</v>
      </c>
    </row>
    <row r="5" spans="1:11">
      <c r="A5" s="37" t="s">
        <v>107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84">
      <c r="A7" s="5" t="s">
        <v>2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4" t="s">
        <v>12</v>
      </c>
      <c r="K7" s="4" t="s">
        <v>108</v>
      </c>
    </row>
    <row r="8" spans="1:11">
      <c r="A8" s="1" t="s">
        <v>113</v>
      </c>
      <c r="B8" s="11"/>
      <c r="C8" s="11"/>
      <c r="D8" s="11"/>
      <c r="E8" s="11"/>
      <c r="F8" s="11"/>
      <c r="G8" s="11"/>
      <c r="H8" s="11"/>
      <c r="I8" s="11"/>
      <c r="J8" s="10"/>
      <c r="K8" s="9"/>
    </row>
    <row r="9" spans="1:11" ht="15.75">
      <c r="A9" s="6" t="s">
        <v>104</v>
      </c>
      <c r="B9" s="15"/>
      <c r="C9" s="16">
        <v>2453</v>
      </c>
      <c r="D9" s="15"/>
      <c r="E9" s="15"/>
      <c r="F9" s="15"/>
      <c r="G9" s="15"/>
      <c r="H9" s="15"/>
      <c r="I9" s="15"/>
      <c r="J9" s="17">
        <f t="shared" ref="J9:J24" si="0">SUM(B9:I9)</f>
        <v>2453</v>
      </c>
      <c r="K9" s="13">
        <f>J9/$J$30*100</f>
        <v>0.1071333423593793</v>
      </c>
    </row>
    <row r="10" spans="1:11" ht="15.75">
      <c r="A10" s="6" t="s">
        <v>105</v>
      </c>
      <c r="B10" s="15"/>
      <c r="C10" s="16">
        <v>1819</v>
      </c>
      <c r="D10" s="15"/>
      <c r="E10" s="15"/>
      <c r="F10" s="15"/>
      <c r="G10" s="15"/>
      <c r="H10" s="15"/>
      <c r="I10" s="15"/>
      <c r="J10" s="17">
        <f t="shared" si="0"/>
        <v>1819</v>
      </c>
      <c r="K10" s="13">
        <f t="shared" ref="K10:K29" si="1">J10/$J$30*100</f>
        <v>7.9443762638284121E-2</v>
      </c>
    </row>
    <row r="11" spans="1:11" ht="15.75">
      <c r="A11" s="6" t="s">
        <v>112</v>
      </c>
      <c r="B11" s="15"/>
      <c r="C11" s="11"/>
      <c r="D11" s="15"/>
      <c r="E11" s="15"/>
      <c r="F11" s="15"/>
      <c r="G11" s="15"/>
      <c r="H11" s="16">
        <v>1485</v>
      </c>
      <c r="I11" s="15"/>
      <c r="J11" s="17">
        <f t="shared" si="0"/>
        <v>1485</v>
      </c>
      <c r="K11" s="13">
        <f t="shared" si="1"/>
        <v>6.4856507706350694E-2</v>
      </c>
    </row>
    <row r="12" spans="1:11" ht="15.75">
      <c r="A12" s="6" t="s">
        <v>102</v>
      </c>
      <c r="B12" s="15"/>
      <c r="C12" s="11"/>
      <c r="D12" s="15"/>
      <c r="E12" s="15"/>
      <c r="F12" s="15"/>
      <c r="G12" s="16">
        <v>510</v>
      </c>
      <c r="H12" s="15"/>
      <c r="I12" s="15"/>
      <c r="J12" s="17">
        <f t="shared" si="0"/>
        <v>510</v>
      </c>
      <c r="K12" s="13">
        <f t="shared" si="1"/>
        <v>2.2273952141574987E-2</v>
      </c>
    </row>
    <row r="13" spans="1:11" ht="15.75">
      <c r="A13" s="6" t="s">
        <v>92</v>
      </c>
      <c r="B13" s="16">
        <v>1636</v>
      </c>
      <c r="C13" s="16">
        <v>2454</v>
      </c>
      <c r="D13" s="16">
        <v>889</v>
      </c>
      <c r="E13" s="16">
        <v>1641</v>
      </c>
      <c r="F13" s="16">
        <v>1073</v>
      </c>
      <c r="G13" s="16">
        <v>599</v>
      </c>
      <c r="H13" s="16">
        <v>1097</v>
      </c>
      <c r="I13" s="16">
        <v>1522</v>
      </c>
      <c r="J13" s="17">
        <f t="shared" si="0"/>
        <v>10911</v>
      </c>
      <c r="K13" s="13">
        <f t="shared" si="1"/>
        <v>0.47653155258181312</v>
      </c>
    </row>
    <row r="14" spans="1:11" ht="15.75">
      <c r="A14" s="6" t="s">
        <v>100</v>
      </c>
      <c r="B14" s="16">
        <v>2314</v>
      </c>
      <c r="C14" s="16">
        <v>1506</v>
      </c>
      <c r="D14" s="16">
        <v>3407</v>
      </c>
      <c r="E14" s="15"/>
      <c r="F14" s="15"/>
      <c r="G14" s="16">
        <v>2068</v>
      </c>
      <c r="H14" s="15"/>
      <c r="I14" s="16">
        <v>2391</v>
      </c>
      <c r="J14" s="17">
        <f t="shared" si="0"/>
        <v>11686</v>
      </c>
      <c r="K14" s="13">
        <f t="shared" si="1"/>
        <v>0.51037922495381427</v>
      </c>
    </row>
    <row r="15" spans="1:11" ht="15.75">
      <c r="A15" s="6" t="s">
        <v>93</v>
      </c>
      <c r="B15" s="16">
        <v>43602</v>
      </c>
      <c r="C15" s="16">
        <v>29533</v>
      </c>
      <c r="D15" s="16">
        <v>44693</v>
      </c>
      <c r="E15" s="16">
        <v>74972</v>
      </c>
      <c r="F15" s="16">
        <v>73293</v>
      </c>
      <c r="G15" s="16">
        <v>85848</v>
      </c>
      <c r="H15" s="16">
        <v>100753</v>
      </c>
      <c r="I15" s="16">
        <v>71528</v>
      </c>
      <c r="J15" s="17">
        <f t="shared" si="0"/>
        <v>524222</v>
      </c>
      <c r="K15" s="13">
        <f t="shared" si="1"/>
        <v>22.895089685413179</v>
      </c>
    </row>
    <row r="16" spans="1:11" ht="15.75">
      <c r="A16" s="6" t="s">
        <v>94</v>
      </c>
      <c r="B16" s="18">
        <v>12722</v>
      </c>
      <c r="C16" s="16">
        <v>23398</v>
      </c>
      <c r="D16" s="16">
        <v>14781</v>
      </c>
      <c r="E16" s="16">
        <v>34551</v>
      </c>
      <c r="F16" s="16">
        <v>17860</v>
      </c>
      <c r="G16" s="16">
        <v>15123</v>
      </c>
      <c r="H16" s="16">
        <v>14773</v>
      </c>
      <c r="I16" s="16">
        <v>17218</v>
      </c>
      <c r="J16" s="17">
        <f t="shared" si="0"/>
        <v>150426</v>
      </c>
      <c r="K16" s="13">
        <f t="shared" si="1"/>
        <v>6.5697676957814881</v>
      </c>
    </row>
    <row r="17" spans="1:11" ht="15.75">
      <c r="A17" s="6" t="s">
        <v>95</v>
      </c>
      <c r="B17" s="18">
        <v>67103</v>
      </c>
      <c r="C17" s="16">
        <v>59151</v>
      </c>
      <c r="D17" s="16">
        <v>22894</v>
      </c>
      <c r="E17" s="16">
        <v>67991</v>
      </c>
      <c r="F17" s="16">
        <v>51373</v>
      </c>
      <c r="G17" s="16">
        <v>38791</v>
      </c>
      <c r="H17" s="16">
        <v>56072</v>
      </c>
      <c r="I17" s="16">
        <v>72544</v>
      </c>
      <c r="J17" s="17">
        <f t="shared" si="0"/>
        <v>435919</v>
      </c>
      <c r="K17" s="13">
        <f t="shared" si="1"/>
        <v>19.038507732555345</v>
      </c>
    </row>
    <row r="18" spans="1:11" ht="15.75">
      <c r="A18" s="6" t="s">
        <v>96</v>
      </c>
      <c r="B18" s="18">
        <v>5015</v>
      </c>
      <c r="C18" s="16">
        <v>5850</v>
      </c>
      <c r="D18" s="16">
        <v>27223</v>
      </c>
      <c r="E18" s="16">
        <v>18479</v>
      </c>
      <c r="F18" s="16">
        <v>20401</v>
      </c>
      <c r="G18" s="16">
        <v>18444</v>
      </c>
      <c r="H18" s="16">
        <v>11775</v>
      </c>
      <c r="I18" s="16">
        <v>12097</v>
      </c>
      <c r="J18" s="17">
        <f t="shared" si="0"/>
        <v>119284</v>
      </c>
      <c r="K18" s="13">
        <f t="shared" si="1"/>
        <v>5.2096590338345701</v>
      </c>
    </row>
    <row r="19" spans="1:11" ht="15.75">
      <c r="A19" s="6" t="s">
        <v>101</v>
      </c>
      <c r="B19" s="15"/>
      <c r="C19" s="11"/>
      <c r="D19" s="15"/>
      <c r="E19" s="15"/>
      <c r="F19" s="16">
        <v>650</v>
      </c>
      <c r="G19" s="16">
        <v>552</v>
      </c>
      <c r="H19" s="15"/>
      <c r="I19" s="16">
        <v>484</v>
      </c>
      <c r="J19" s="17">
        <f t="shared" si="0"/>
        <v>1686</v>
      </c>
      <c r="K19" s="13">
        <f t="shared" si="1"/>
        <v>7.3635065315089079E-2</v>
      </c>
    </row>
    <row r="20" spans="1:11" ht="15.75">
      <c r="A20" s="6" t="s">
        <v>103</v>
      </c>
      <c r="B20" s="15"/>
      <c r="C20" s="11"/>
      <c r="D20" s="15"/>
      <c r="E20" s="15"/>
      <c r="F20" s="15"/>
      <c r="G20" s="16">
        <v>617</v>
      </c>
      <c r="H20" s="15"/>
      <c r="I20" s="15"/>
      <c r="J20" s="17">
        <f t="shared" si="0"/>
        <v>617</v>
      </c>
      <c r="K20" s="13">
        <f t="shared" si="1"/>
        <v>2.6947114649709347E-2</v>
      </c>
    </row>
    <row r="21" spans="1:11" ht="15.75">
      <c r="A21" s="6" t="s">
        <v>97</v>
      </c>
      <c r="B21" s="18">
        <v>129082</v>
      </c>
      <c r="C21" s="16">
        <v>111101</v>
      </c>
      <c r="D21" s="16">
        <v>81600</v>
      </c>
      <c r="E21" s="16">
        <v>118546</v>
      </c>
      <c r="F21" s="16">
        <v>120128</v>
      </c>
      <c r="G21" s="16">
        <v>137086</v>
      </c>
      <c r="H21" s="16">
        <v>120217</v>
      </c>
      <c r="I21" s="16">
        <v>135827</v>
      </c>
      <c r="J21" s="17">
        <f t="shared" si="0"/>
        <v>953587</v>
      </c>
      <c r="K21" s="13">
        <f t="shared" si="1"/>
        <v>41.647355295741306</v>
      </c>
    </row>
    <row r="22" spans="1:11" ht="15.75">
      <c r="A22" s="6" t="s">
        <v>98</v>
      </c>
      <c r="B22" s="15"/>
      <c r="C22" s="16">
        <v>2091</v>
      </c>
      <c r="D22" s="15"/>
      <c r="E22" s="16">
        <v>3877</v>
      </c>
      <c r="F22" s="15"/>
      <c r="G22" s="15"/>
      <c r="H22" s="15"/>
      <c r="I22" s="15"/>
      <c r="J22" s="17">
        <f t="shared" si="0"/>
        <v>5968</v>
      </c>
      <c r="K22" s="13">
        <f t="shared" si="1"/>
        <v>0.26064891447239119</v>
      </c>
    </row>
    <row r="23" spans="1:11" ht="15.75">
      <c r="A23" s="6" t="s">
        <v>106</v>
      </c>
      <c r="B23" s="16">
        <v>2684</v>
      </c>
      <c r="C23" s="16">
        <v>3593</v>
      </c>
      <c r="D23" s="16">
        <v>793</v>
      </c>
      <c r="E23" s="16">
        <v>1319</v>
      </c>
      <c r="F23" s="16">
        <v>1049</v>
      </c>
      <c r="G23" s="16">
        <v>992</v>
      </c>
      <c r="H23" s="16">
        <v>1294</v>
      </c>
      <c r="I23" s="16">
        <v>2609</v>
      </c>
      <c r="J23" s="17">
        <f t="shared" si="0"/>
        <v>14333</v>
      </c>
      <c r="K23" s="13">
        <f t="shared" si="1"/>
        <v>0.62598540401018488</v>
      </c>
    </row>
    <row r="24" spans="1:11" ht="15.75">
      <c r="A24" s="6" t="s">
        <v>99</v>
      </c>
      <c r="B24" s="16">
        <v>6088</v>
      </c>
      <c r="C24" s="16">
        <v>4889</v>
      </c>
      <c r="D24" s="16">
        <v>5344</v>
      </c>
      <c r="E24" s="16">
        <v>5802</v>
      </c>
      <c r="F24" s="16">
        <v>5345</v>
      </c>
      <c r="G24" s="16">
        <v>6376</v>
      </c>
      <c r="H24" s="16">
        <v>6726</v>
      </c>
      <c r="I24" s="16">
        <v>5856</v>
      </c>
      <c r="J24" s="17">
        <f t="shared" si="0"/>
        <v>46426</v>
      </c>
      <c r="K24" s="13">
        <f t="shared" si="1"/>
        <v>2.0276284355387459</v>
      </c>
    </row>
    <row r="25" spans="1:11">
      <c r="A25" s="1" t="s">
        <v>114</v>
      </c>
      <c r="B25" s="15"/>
      <c r="C25" s="11"/>
      <c r="D25" s="15"/>
      <c r="E25" s="15"/>
      <c r="F25" s="15"/>
      <c r="G25" s="15"/>
      <c r="H25" s="15"/>
      <c r="I25" s="15"/>
      <c r="J25" s="19"/>
      <c r="K25" s="13">
        <f t="shared" si="1"/>
        <v>0</v>
      </c>
    </row>
    <row r="26" spans="1:11">
      <c r="A26" t="s">
        <v>115</v>
      </c>
      <c r="B26" s="18">
        <v>460</v>
      </c>
      <c r="C26" s="11"/>
      <c r="D26" s="15"/>
      <c r="E26" s="15"/>
      <c r="F26" s="15"/>
      <c r="G26" s="15"/>
      <c r="H26" s="15"/>
      <c r="I26" s="15"/>
      <c r="J26" s="17">
        <f>SUM(B26:I26)</f>
        <v>460</v>
      </c>
      <c r="K26" s="13">
        <f t="shared" si="1"/>
        <v>2.0090231343381362E-2</v>
      </c>
    </row>
    <row r="27" spans="1:11">
      <c r="A27" t="s">
        <v>110</v>
      </c>
      <c r="B27" s="15"/>
      <c r="C27" s="16">
        <v>271</v>
      </c>
      <c r="D27" s="15"/>
      <c r="E27" s="15"/>
      <c r="F27" s="15"/>
      <c r="G27" s="15"/>
      <c r="H27" s="15"/>
      <c r="I27" s="15"/>
      <c r="J27" s="17">
        <f>SUM(B27:I27)</f>
        <v>271</v>
      </c>
      <c r="K27" s="13">
        <f t="shared" si="1"/>
        <v>1.1835766726209455E-2</v>
      </c>
    </row>
    <row r="28" spans="1:11">
      <c r="A28" t="s">
        <v>111</v>
      </c>
      <c r="B28" s="15"/>
      <c r="C28" s="15"/>
      <c r="D28" s="16">
        <v>3689</v>
      </c>
      <c r="E28" s="15"/>
      <c r="F28" s="15"/>
      <c r="G28" s="15"/>
      <c r="H28" s="15"/>
      <c r="I28" s="15"/>
      <c r="J28" s="17">
        <f>SUM(B28:I28)</f>
        <v>3689</v>
      </c>
      <c r="K28" s="13">
        <f t="shared" si="1"/>
        <v>0.16111492049072576</v>
      </c>
    </row>
    <row r="29" spans="1:11">
      <c r="A29" s="1" t="s">
        <v>131</v>
      </c>
      <c r="B29" s="36">
        <v>400</v>
      </c>
      <c r="C29" s="18">
        <v>566</v>
      </c>
      <c r="D29" s="36">
        <v>370</v>
      </c>
      <c r="E29" s="18">
        <v>541</v>
      </c>
      <c r="F29" s="18">
        <v>468</v>
      </c>
      <c r="G29" s="18">
        <v>518</v>
      </c>
      <c r="H29" s="18">
        <v>531</v>
      </c>
      <c r="I29" s="18">
        <v>524</v>
      </c>
      <c r="J29" s="17">
        <f>SUM(B29:I29)</f>
        <v>3918</v>
      </c>
      <c r="K29" s="13">
        <f t="shared" si="1"/>
        <v>0.17111636174645253</v>
      </c>
    </row>
    <row r="30" spans="1:11" ht="15.75" thickBot="1">
      <c r="A30" s="1" t="s">
        <v>12</v>
      </c>
      <c r="B30" s="20">
        <f>SUM(B8:B29)</f>
        <v>271106</v>
      </c>
      <c r="C30" s="20">
        <f t="shared" ref="C30:J30" si="2">SUM(C8:C29)</f>
        <v>248675</v>
      </c>
      <c r="D30" s="20">
        <f t="shared" si="2"/>
        <v>205683</v>
      </c>
      <c r="E30" s="20">
        <f t="shared" si="2"/>
        <v>327719</v>
      </c>
      <c r="F30" s="20">
        <f t="shared" si="2"/>
        <v>291640</v>
      </c>
      <c r="G30" s="20">
        <f t="shared" si="2"/>
        <v>307524</v>
      </c>
      <c r="H30" s="20">
        <f t="shared" si="2"/>
        <v>314723</v>
      </c>
      <c r="I30" s="20">
        <f t="shared" si="2"/>
        <v>322600</v>
      </c>
      <c r="J30" s="20">
        <f t="shared" si="2"/>
        <v>2289670</v>
      </c>
      <c r="K30" s="30">
        <f>SUM(K9:K29)</f>
        <v>100</v>
      </c>
    </row>
    <row r="32" spans="1:11">
      <c r="A32" s="5" t="s">
        <v>130</v>
      </c>
      <c r="B32" s="17">
        <v>510606</v>
      </c>
      <c r="C32" s="17">
        <v>522993</v>
      </c>
      <c r="D32" s="17">
        <v>348303</v>
      </c>
      <c r="E32" s="17">
        <v>565860</v>
      </c>
      <c r="F32" s="17">
        <v>500029</v>
      </c>
      <c r="G32" s="17">
        <v>579544</v>
      </c>
      <c r="H32" s="17">
        <v>533896</v>
      </c>
      <c r="I32" s="17">
        <v>538237</v>
      </c>
      <c r="J32" s="17">
        <f>SUM(B32:I32)</f>
        <v>4099468</v>
      </c>
    </row>
    <row r="33" spans="1:10">
      <c r="B33" s="1"/>
      <c r="C33" s="1"/>
      <c r="D33" s="1"/>
      <c r="E33" s="1"/>
      <c r="F33" s="1"/>
      <c r="G33" s="1"/>
      <c r="H33" s="1"/>
      <c r="I33" s="1"/>
    </row>
    <row r="34" spans="1:10">
      <c r="A34" s="5" t="s">
        <v>109</v>
      </c>
      <c r="B34" s="29">
        <f>B30/B32*100</f>
        <v>53.094949922249249</v>
      </c>
      <c r="C34" s="29">
        <f t="shared" ref="C34:J34" si="3">C30/C32*100</f>
        <v>47.548437550789394</v>
      </c>
      <c r="D34" s="29">
        <f t="shared" si="3"/>
        <v>59.052893601260969</v>
      </c>
      <c r="E34" s="29">
        <f t="shared" si="3"/>
        <v>57.915208708867915</v>
      </c>
      <c r="F34" s="29">
        <f t="shared" si="3"/>
        <v>58.324617172204007</v>
      </c>
      <c r="G34" s="29">
        <f t="shared" si="3"/>
        <v>53.063097883853516</v>
      </c>
      <c r="H34" s="29">
        <f t="shared" si="3"/>
        <v>58.948371967574211</v>
      </c>
      <c r="I34" s="29">
        <f t="shared" si="3"/>
        <v>59.93642205942735</v>
      </c>
      <c r="J34" s="29">
        <f t="shared" si="3"/>
        <v>55.852857004860148</v>
      </c>
    </row>
    <row r="35" spans="1:10">
      <c r="B35" s="1"/>
      <c r="C35" s="1"/>
      <c r="D35" s="1"/>
      <c r="E35" s="1"/>
      <c r="F35" s="1"/>
      <c r="G35" s="1"/>
      <c r="H35" s="1"/>
      <c r="I35" s="1"/>
    </row>
    <row r="36" spans="1:10">
      <c r="A36" s="5" t="s">
        <v>132</v>
      </c>
      <c r="B36" s="29">
        <f>B29/B30*100</f>
        <v>0.14754376516934337</v>
      </c>
      <c r="C36" s="29">
        <f t="shared" ref="C36:J36" si="4">C29/C30*100</f>
        <v>0.22760631346134516</v>
      </c>
      <c r="D36" s="29">
        <f t="shared" si="4"/>
        <v>0.17988846914912754</v>
      </c>
      <c r="E36" s="29">
        <f t="shared" si="4"/>
        <v>0.1650804500196815</v>
      </c>
      <c r="F36" s="29">
        <f t="shared" si="4"/>
        <v>0.16047181456590318</v>
      </c>
      <c r="G36" s="29">
        <f t="shared" si="4"/>
        <v>0.16844213784940362</v>
      </c>
      <c r="H36" s="29">
        <f t="shared" si="4"/>
        <v>0.16871979486723246</v>
      </c>
      <c r="I36" s="29">
        <f t="shared" si="4"/>
        <v>0.16243025418474891</v>
      </c>
      <c r="J36" s="29">
        <f t="shared" si="4"/>
        <v>0.17111636174645253</v>
      </c>
    </row>
    <row r="38" spans="1:10">
      <c r="B38" t="s">
        <v>86</v>
      </c>
      <c r="D38" t="str">
        <f>B38</f>
        <v xml:space="preserve"> </v>
      </c>
      <c r="G38" t="s">
        <v>86</v>
      </c>
    </row>
  </sheetData>
  <sheetProtection password="CC26" sheet="1" formatCells="0" formatColumns="0" formatRows="0" insertColumns="0" insertRows="0" insertHyperlinks="0" deleteColumns="0" deleteRows="0" sort="0" autoFilter="0" pivotTables="0"/>
  <sortState ref="A26:A28">
    <sortCondition ref="A26:A28"/>
  </sortState>
  <mergeCells count="3">
    <mergeCell ref="A1:K1"/>
    <mergeCell ref="A3:K3"/>
    <mergeCell ref="A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9"/>
  <sheetViews>
    <sheetView tabSelected="1" workbookViewId="0">
      <selection activeCell="C31" sqref="C31:I31"/>
    </sheetView>
  </sheetViews>
  <sheetFormatPr defaultRowHeight="15"/>
  <cols>
    <col min="1" max="1" width="61.5703125" customWidth="1"/>
    <col min="2" max="2" width="13.28515625" customWidth="1"/>
    <col min="3" max="3" width="10.85546875" customWidth="1"/>
    <col min="4" max="4" width="16.5703125" bestFit="1" customWidth="1"/>
    <col min="5" max="5" width="11" customWidth="1"/>
    <col min="6" max="6" width="16.140625" customWidth="1"/>
    <col min="7" max="7" width="15.28515625" bestFit="1" customWidth="1"/>
    <col min="8" max="8" width="14.140625" bestFit="1" customWidth="1"/>
    <col min="9" max="9" width="13.7109375" bestFit="1" customWidth="1"/>
    <col min="10" max="10" width="12.42578125" style="1" customWidth="1"/>
  </cols>
  <sheetData>
    <row r="1" spans="1:10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>
      <c r="A2" s="1"/>
    </row>
    <row r="3" spans="1:10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</row>
    <row r="4" spans="1:10">
      <c r="A4" s="14"/>
      <c r="B4" s="14"/>
      <c r="C4" s="14"/>
      <c r="D4" s="14"/>
      <c r="E4" s="14"/>
      <c r="F4" s="14"/>
      <c r="G4" s="14"/>
    </row>
    <row r="5" spans="1:10">
      <c r="A5" s="37" t="s">
        <v>116</v>
      </c>
      <c r="B5" s="37"/>
      <c r="C5" s="37"/>
      <c r="D5" s="37"/>
      <c r="E5" s="37"/>
      <c r="F5" s="37"/>
      <c r="G5" s="37"/>
      <c r="H5" s="37"/>
      <c r="I5" s="37"/>
      <c r="J5" s="37"/>
    </row>
    <row r="6" spans="1:10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ht="84">
      <c r="A7" s="5" t="s">
        <v>2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4" t="s">
        <v>12</v>
      </c>
    </row>
    <row r="8" spans="1:10">
      <c r="A8" s="1" t="s">
        <v>113</v>
      </c>
      <c r="B8" s="11"/>
      <c r="C8" s="11"/>
      <c r="D8" s="11"/>
      <c r="E8" s="11"/>
      <c r="F8" s="11"/>
      <c r="G8" s="11"/>
      <c r="H8" s="11"/>
      <c r="I8" s="11"/>
      <c r="J8" s="10"/>
    </row>
    <row r="9" spans="1:10" ht="15.75">
      <c r="A9" s="6" t="s">
        <v>104</v>
      </c>
      <c r="B9" s="11"/>
      <c r="D9" s="11"/>
      <c r="E9" s="11"/>
      <c r="F9" s="11"/>
      <c r="G9" s="11"/>
      <c r="H9" s="11"/>
      <c r="I9" s="11"/>
      <c r="J9" s="1">
        <f t="shared" ref="J9:J28" si="0">SUM(B9:I9)</f>
        <v>0</v>
      </c>
    </row>
    <row r="10" spans="1:10" ht="15.75">
      <c r="A10" s="6" t="s">
        <v>105</v>
      </c>
      <c r="B10" s="11"/>
      <c r="D10" s="11"/>
      <c r="E10" s="11"/>
      <c r="F10" s="11"/>
      <c r="G10" s="11"/>
      <c r="H10" s="11"/>
      <c r="I10" s="11"/>
      <c r="J10" s="1">
        <f t="shared" si="0"/>
        <v>0</v>
      </c>
    </row>
    <row r="11" spans="1:10" ht="15.75">
      <c r="A11" s="6" t="s">
        <v>112</v>
      </c>
      <c r="B11" s="11"/>
      <c r="D11" s="11"/>
      <c r="E11" s="11"/>
      <c r="F11" s="11"/>
      <c r="G11" s="11"/>
      <c r="H11" s="12"/>
      <c r="I11" s="11"/>
      <c r="J11" s="1">
        <f t="shared" si="0"/>
        <v>0</v>
      </c>
    </row>
    <row r="12" spans="1:10" ht="15.75">
      <c r="A12" s="6" t="s">
        <v>102</v>
      </c>
      <c r="B12" s="11"/>
      <c r="D12" s="11"/>
      <c r="E12" s="11"/>
      <c r="F12" s="11"/>
      <c r="G12" s="12"/>
      <c r="H12" s="11"/>
      <c r="I12" s="11"/>
      <c r="J12" s="1">
        <f t="shared" si="0"/>
        <v>0</v>
      </c>
    </row>
    <row r="13" spans="1:10" ht="15.75">
      <c r="A13" s="6" t="s">
        <v>92</v>
      </c>
      <c r="D13" s="12"/>
      <c r="E13" s="12"/>
      <c r="F13" s="12"/>
      <c r="G13" s="12"/>
      <c r="H13" s="12"/>
      <c r="I13" s="12"/>
      <c r="J13" s="1">
        <f t="shared" si="0"/>
        <v>0</v>
      </c>
    </row>
    <row r="14" spans="1:10" ht="15.75">
      <c r="A14" s="6" t="s">
        <v>100</v>
      </c>
      <c r="B14" s="12"/>
      <c r="D14" s="12"/>
      <c r="E14" s="11"/>
      <c r="F14" s="11"/>
      <c r="G14" s="12"/>
      <c r="H14" s="11"/>
      <c r="I14" s="12"/>
      <c r="J14" s="1">
        <f t="shared" si="0"/>
        <v>0</v>
      </c>
    </row>
    <row r="15" spans="1:10" ht="15.75">
      <c r="A15" s="6" t="s">
        <v>93</v>
      </c>
      <c r="B15" s="12">
        <v>3</v>
      </c>
      <c r="C15">
        <v>2</v>
      </c>
      <c r="D15" s="12">
        <v>3</v>
      </c>
      <c r="E15" s="12">
        <v>3</v>
      </c>
      <c r="F15" s="12">
        <v>4</v>
      </c>
      <c r="G15" s="12">
        <v>4</v>
      </c>
      <c r="H15" s="12">
        <v>2</v>
      </c>
      <c r="I15" s="27">
        <v>3</v>
      </c>
      <c r="J15" s="1">
        <f t="shared" si="0"/>
        <v>24</v>
      </c>
    </row>
    <row r="16" spans="1:10" ht="15.75">
      <c r="A16" s="6" t="s">
        <v>94</v>
      </c>
      <c r="C16">
        <v>1</v>
      </c>
      <c r="D16" s="12">
        <v>1</v>
      </c>
      <c r="E16" s="27">
        <v>2</v>
      </c>
      <c r="F16" s="12">
        <v>1</v>
      </c>
      <c r="G16" s="12"/>
      <c r="H16" s="12"/>
      <c r="I16" s="27">
        <v>1</v>
      </c>
      <c r="J16" s="1">
        <f t="shared" si="0"/>
        <v>6</v>
      </c>
    </row>
    <row r="17" spans="1:10" ht="15.75">
      <c r="A17" s="6" t="s">
        <v>95</v>
      </c>
      <c r="B17" s="12">
        <v>4</v>
      </c>
      <c r="C17">
        <v>4</v>
      </c>
      <c r="D17" s="12">
        <v>2</v>
      </c>
      <c r="E17" s="12">
        <v>2</v>
      </c>
      <c r="F17" s="12">
        <v>2</v>
      </c>
      <c r="G17" s="12">
        <v>2</v>
      </c>
      <c r="H17" s="27">
        <v>2</v>
      </c>
      <c r="I17" s="27">
        <v>3</v>
      </c>
      <c r="J17" s="1">
        <f t="shared" si="0"/>
        <v>21</v>
      </c>
    </row>
    <row r="18" spans="1:10" ht="15.75">
      <c r="A18" s="6" t="s">
        <v>96</v>
      </c>
      <c r="B18" s="27"/>
      <c r="D18" s="12"/>
      <c r="E18" s="12"/>
      <c r="F18" s="12"/>
      <c r="G18" s="12">
        <v>1</v>
      </c>
      <c r="H18" s="12"/>
      <c r="I18" s="12"/>
      <c r="J18" s="1">
        <f t="shared" si="0"/>
        <v>1</v>
      </c>
    </row>
    <row r="19" spans="1:10" ht="15.75">
      <c r="A19" s="6" t="s">
        <v>101</v>
      </c>
      <c r="B19" s="11"/>
      <c r="D19" s="11"/>
      <c r="E19" s="11"/>
      <c r="F19" s="12"/>
      <c r="G19" s="12"/>
      <c r="H19" s="11"/>
      <c r="I19" s="12"/>
      <c r="J19" s="1">
        <f t="shared" si="0"/>
        <v>0</v>
      </c>
    </row>
    <row r="20" spans="1:10" ht="15.75">
      <c r="A20" s="6" t="s">
        <v>103</v>
      </c>
      <c r="B20" s="11"/>
      <c r="D20" s="11"/>
      <c r="E20" s="11"/>
      <c r="F20" s="11"/>
      <c r="G20" s="12"/>
      <c r="H20" s="11"/>
      <c r="I20" s="11"/>
      <c r="J20" s="1">
        <f t="shared" si="0"/>
        <v>0</v>
      </c>
    </row>
    <row r="21" spans="1:10" ht="15.75">
      <c r="A21" s="6" t="s">
        <v>97</v>
      </c>
      <c r="B21" s="12"/>
      <c r="D21" s="12">
        <v>1</v>
      </c>
      <c r="E21" s="12"/>
      <c r="F21" s="12"/>
      <c r="G21" s="12"/>
      <c r="H21" s="12">
        <v>3</v>
      </c>
      <c r="I21" s="12"/>
      <c r="J21" s="1">
        <f t="shared" si="0"/>
        <v>4</v>
      </c>
    </row>
    <row r="22" spans="1:10" ht="15.75">
      <c r="A22" s="6" t="s">
        <v>98</v>
      </c>
      <c r="B22" s="11"/>
      <c r="D22" s="11"/>
      <c r="E22" s="12"/>
      <c r="F22" s="11"/>
      <c r="G22" s="11"/>
      <c r="H22" s="11"/>
      <c r="I22" s="11"/>
      <c r="J22" s="1">
        <f t="shared" si="0"/>
        <v>0</v>
      </c>
    </row>
    <row r="23" spans="1:10" ht="15.75">
      <c r="A23" s="6" t="s">
        <v>106</v>
      </c>
      <c r="B23" s="12"/>
      <c r="D23" s="12"/>
      <c r="E23" s="12"/>
      <c r="F23" s="12"/>
      <c r="G23" s="12"/>
      <c r="H23" s="12"/>
      <c r="I23" s="12"/>
      <c r="J23" s="1">
        <f t="shared" si="0"/>
        <v>0</v>
      </c>
    </row>
    <row r="24" spans="1:10" ht="15.75">
      <c r="A24" s="6" t="s">
        <v>99</v>
      </c>
      <c r="B24" s="12"/>
      <c r="D24" s="12"/>
      <c r="E24" s="12"/>
      <c r="F24" s="12"/>
      <c r="G24" s="12"/>
      <c r="H24" s="12"/>
      <c r="I24" s="12"/>
      <c r="J24" s="1">
        <f t="shared" si="0"/>
        <v>0</v>
      </c>
    </row>
    <row r="25" spans="1:10">
      <c r="A25" s="1" t="s">
        <v>114</v>
      </c>
      <c r="B25" s="11"/>
      <c r="D25" s="11"/>
      <c r="E25" s="11"/>
      <c r="F25" s="11"/>
      <c r="G25" s="11"/>
      <c r="H25" s="11"/>
      <c r="I25" s="11"/>
      <c r="J25" s="10">
        <f t="shared" si="0"/>
        <v>0</v>
      </c>
    </row>
    <row r="26" spans="1:10">
      <c r="A26" t="s">
        <v>115</v>
      </c>
      <c r="D26" s="11"/>
      <c r="E26" s="11"/>
      <c r="F26" s="11"/>
      <c r="G26" s="11"/>
      <c r="H26" s="11"/>
      <c r="I26" s="11"/>
      <c r="J26" s="1">
        <f t="shared" si="0"/>
        <v>0</v>
      </c>
    </row>
    <row r="27" spans="1:10">
      <c r="A27" t="s">
        <v>110</v>
      </c>
      <c r="B27" s="11"/>
      <c r="D27" s="11"/>
      <c r="E27" s="11"/>
      <c r="F27" s="11"/>
      <c r="G27" s="11"/>
      <c r="H27" s="11"/>
      <c r="I27" s="11"/>
      <c r="J27" s="1">
        <f t="shared" si="0"/>
        <v>0</v>
      </c>
    </row>
    <row r="28" spans="1:10">
      <c r="A28" t="s">
        <v>111</v>
      </c>
      <c r="B28" s="11"/>
      <c r="C28" s="11"/>
      <c r="D28" s="12"/>
      <c r="E28" s="11"/>
      <c r="F28" s="11"/>
      <c r="G28" s="11"/>
      <c r="H28" s="11"/>
      <c r="I28" s="11"/>
      <c r="J28" s="1">
        <f t="shared" si="0"/>
        <v>0</v>
      </c>
    </row>
    <row r="29" spans="1:10" ht="15.75" thickBot="1">
      <c r="A29" s="1" t="s">
        <v>12</v>
      </c>
      <c r="B29" s="8">
        <f t="shared" ref="B29:I29" si="1">SUM(B8:B28)</f>
        <v>7</v>
      </c>
      <c r="C29" s="8">
        <f t="shared" si="1"/>
        <v>7</v>
      </c>
      <c r="D29" s="8">
        <f t="shared" si="1"/>
        <v>7</v>
      </c>
      <c r="E29" s="8">
        <f t="shared" si="1"/>
        <v>7</v>
      </c>
      <c r="F29" s="8">
        <f t="shared" si="1"/>
        <v>7</v>
      </c>
      <c r="G29" s="8">
        <f t="shared" si="1"/>
        <v>7</v>
      </c>
      <c r="H29" s="8">
        <f t="shared" si="1"/>
        <v>7</v>
      </c>
      <c r="I29" s="8">
        <f t="shared" si="1"/>
        <v>7</v>
      </c>
      <c r="J29" s="8">
        <f>SUM(J9:J28)</f>
        <v>56</v>
      </c>
    </row>
  </sheetData>
  <sheetProtection password="CC26" sheet="1" formatCells="0" formatColumns="0" formatRows="0" insertColumns="0" insertRows="0" insertHyperlinks="0" deleteColumns="0" deleteRows="0" sort="0" autoFilter="0" pivotTables="0"/>
  <mergeCells count="3">
    <mergeCell ref="A1:J1"/>
    <mergeCell ref="A3:J3"/>
    <mergeCell ref="A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Constituency - Votes</vt:lpstr>
      <vt:lpstr>Constituency - Seats</vt:lpstr>
      <vt:lpstr>Region - Votes</vt:lpstr>
      <vt:lpstr>Region - Seats</vt:lpstr>
    </vt:vector>
  </TitlesOfParts>
  <Company>City of Edinburgh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Dougie McGregor</dc:creator>
  <cp:lastModifiedBy>Fran Cattanach</cp:lastModifiedBy>
  <cp:lastPrinted>2016-05-09T14:50:51Z</cp:lastPrinted>
  <dcterms:created xsi:type="dcterms:W3CDTF">2016-04-01T10:21:06Z</dcterms:created>
  <dcterms:modified xsi:type="dcterms:W3CDTF">2016-05-13T14:18:06Z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684696578</vt:i4>
  </property>
  <property fmtid="{D5CDD505-2E9C-101B-9397-08002B2CF9AE}" pid="3" name="_NewReviewCycle">
    <vt:lpwstr/>
  </property>
  <property fmtid="{D5CDD505-2E9C-101B-9397-08002B2CF9AE}" pid="4" name="_EmailSubject">
    <vt:lpwstr>SPE 2016 Final Results Data</vt:lpwstr>
  </property>
  <property fmtid="{D5CDD505-2E9C-101B-9397-08002B2CF9AE}" pid="5" name="_AuthorEmail">
    <vt:lpwstr>Dougie.McGregor@edinburgh.gov.uk</vt:lpwstr>
  </property>
  <property fmtid="{D5CDD505-2E9C-101B-9397-08002B2CF9AE}" pid="6" name="_AuthorEmailDisplayName">
    <vt:lpwstr>Dougie McGregor</vt:lpwstr>
  </property>
  <property fmtid="{D5CDD505-2E9C-101B-9397-08002B2CF9AE}" pid="7" name="_ReviewingToolsShownOnce">
    <vt:lpwstr/>
  </property>
</Properties>
</file>