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\Governance\Elections\NON-ELECTORAL EVENTS\Electoral Management Board\SP2026\"/>
    </mc:Choice>
  </mc:AlternateContent>
  <xr:revisionPtr revIDLastSave="0" documentId="13_ncr:1_{DDED3DB3-641D-4BBA-B960-6AF5B9C9E208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Summary" sheetId="1" r:id="rId1"/>
    <sheet name="Constituency - Votes" sheetId="2" r:id="rId2"/>
    <sheet name="Constituency - Seats" sheetId="5" r:id="rId3"/>
    <sheet name="Region - Votes" sheetId="3" r:id="rId4"/>
    <sheet name="Region - Seat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2" l="1"/>
  <c r="Y39" i="2"/>
  <c r="Y30" i="2"/>
  <c r="Y20" i="2"/>
  <c r="Y17" i="2"/>
  <c r="Y80" i="2"/>
  <c r="Y31" i="2"/>
  <c r="Y45" i="2"/>
  <c r="Y28" i="2"/>
  <c r="Y26" i="2"/>
  <c r="Y77" i="2"/>
  <c r="Y74" i="2"/>
  <c r="Y73" i="2"/>
  <c r="Y70" i="2"/>
  <c r="Y67" i="2"/>
  <c r="Y65" i="2"/>
  <c r="Y61" i="2"/>
  <c r="Y60" i="2"/>
  <c r="Y57" i="2"/>
  <c r="Y56" i="2"/>
  <c r="Y55" i="2"/>
  <c r="Y54" i="2"/>
  <c r="Y53" i="2"/>
  <c r="Y52" i="2" l="1"/>
  <c r="Y51" i="2"/>
  <c r="Y46" i="2"/>
  <c r="Y24" i="2"/>
  <c r="Y22" i="2"/>
  <c r="V22" i="2"/>
  <c r="Y21" i="2"/>
  <c r="Y14" i="2"/>
  <c r="Y13" i="2"/>
  <c r="Y48" i="2"/>
  <c r="Y47" i="2"/>
  <c r="Y59" i="2"/>
  <c r="Y79" i="2"/>
  <c r="Y35" i="2"/>
  <c r="Y62" i="2"/>
  <c r="Y27" i="2"/>
  <c r="Y64" i="2"/>
  <c r="Y75" i="2"/>
  <c r="Y58" i="2"/>
  <c r="Y36" i="2"/>
  <c r="Y25" i="2"/>
  <c r="Y16" i="2"/>
  <c r="Y15" i="2"/>
  <c r="V17" i="2"/>
  <c r="Y37" i="2"/>
  <c r="Y18" i="2"/>
  <c r="Y29" i="2"/>
  <c r="Y63" i="2"/>
  <c r="Y23" i="2"/>
  <c r="Y40" i="2"/>
  <c r="Y41" i="2"/>
  <c r="V39" i="2"/>
  <c r="Y78" i="2"/>
  <c r="Y49" i="2"/>
  <c r="Y12" i="2"/>
  <c r="Y10" i="2"/>
  <c r="Y9" i="2"/>
  <c r="Y11" i="2"/>
  <c r="Y38" i="2"/>
  <c r="Y72" i="2"/>
  <c r="Y50" i="2"/>
  <c r="Y32" i="2"/>
  <c r="Y43" i="2"/>
  <c r="Y19" i="2"/>
  <c r="Y66" i="2"/>
  <c r="Y68" i="2"/>
  <c r="Y44" i="2"/>
  <c r="Y71" i="2"/>
  <c r="Y34" i="2"/>
  <c r="Y33" i="2"/>
  <c r="Y8" i="2"/>
  <c r="Y76" i="2"/>
  <c r="Y69" i="2"/>
  <c r="AA9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W81" i="2"/>
  <c r="V81" i="2" l="1"/>
  <c r="H7" i="5" l="1"/>
  <c r="I7" i="5"/>
  <c r="J7" i="5"/>
  <c r="K7" i="5"/>
  <c r="L7" i="5"/>
  <c r="M7" i="5"/>
  <c r="N7" i="5"/>
  <c r="O7" i="5"/>
  <c r="P7" i="5"/>
  <c r="Q7" i="5"/>
  <c r="R7" i="5"/>
  <c r="S7" i="5"/>
  <c r="D7" i="5"/>
  <c r="E7" i="5"/>
  <c r="F7" i="5"/>
  <c r="G7" i="5"/>
  <c r="C7" i="5"/>
  <c r="C53" i="4"/>
  <c r="D53" i="4"/>
  <c r="E53" i="4"/>
  <c r="F53" i="4"/>
  <c r="G53" i="4"/>
  <c r="H53" i="4"/>
  <c r="I53" i="4"/>
  <c r="B53" i="4"/>
  <c r="C53" i="3"/>
  <c r="C59" i="3" s="1"/>
  <c r="D53" i="3"/>
  <c r="D59" i="3" s="1"/>
  <c r="E53" i="3"/>
  <c r="E59" i="3" s="1"/>
  <c r="F53" i="3"/>
  <c r="F59" i="3" s="1"/>
  <c r="G53" i="3"/>
  <c r="G59" i="3" s="1"/>
  <c r="H53" i="3"/>
  <c r="H59" i="3" s="1"/>
  <c r="I53" i="3"/>
  <c r="I59" i="3" s="1"/>
  <c r="A11" i="1"/>
  <c r="A14" i="1"/>
  <c r="A13" i="1"/>
  <c r="A12" i="1"/>
  <c r="A10" i="1"/>
  <c r="A9" i="1"/>
  <c r="B53" i="3"/>
  <c r="B59" i="3" s="1"/>
  <c r="J52" i="3"/>
  <c r="G18" i="1" s="1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6" i="4"/>
  <c r="J35" i="4"/>
  <c r="J34" i="4"/>
  <c r="J33" i="4"/>
  <c r="J32" i="4"/>
  <c r="J31" i="4"/>
  <c r="J30" i="4"/>
  <c r="I14" i="1" s="1"/>
  <c r="J29" i="4"/>
  <c r="J28" i="4"/>
  <c r="I13" i="1" s="1"/>
  <c r="J27" i="4"/>
  <c r="I12" i="1" s="1"/>
  <c r="J26" i="4"/>
  <c r="J25" i="4"/>
  <c r="I11" i="1" s="1"/>
  <c r="J24" i="4"/>
  <c r="J23" i="4"/>
  <c r="I10" i="1" s="1"/>
  <c r="J22" i="4"/>
  <c r="J21" i="4"/>
  <c r="J20" i="4"/>
  <c r="J19" i="4"/>
  <c r="I9" i="1" s="1"/>
  <c r="J18" i="4"/>
  <c r="J17" i="4"/>
  <c r="J16" i="4"/>
  <c r="J15" i="4"/>
  <c r="J14" i="4"/>
  <c r="J13" i="4"/>
  <c r="J12" i="4"/>
  <c r="J11" i="4"/>
  <c r="J10" i="4"/>
  <c r="J9" i="4"/>
  <c r="J40" i="3"/>
  <c r="J41" i="3"/>
  <c r="J42" i="3"/>
  <c r="J43" i="3"/>
  <c r="J44" i="3"/>
  <c r="J45" i="3"/>
  <c r="J28" i="3"/>
  <c r="J29" i="3"/>
  <c r="G14" i="1" s="1"/>
  <c r="J30" i="3"/>
  <c r="J31" i="3"/>
  <c r="J32" i="3"/>
  <c r="J33" i="3"/>
  <c r="J34" i="3"/>
  <c r="J53" i="4" l="1"/>
  <c r="I15" i="1" s="1"/>
  <c r="B9" i="5" l="1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" i="5"/>
  <c r="C81" i="2" l="1"/>
  <c r="AA10" i="2" l="1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" i="2"/>
  <c r="Z80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" i="2"/>
  <c r="J55" i="3" l="1"/>
  <c r="J38" i="3"/>
  <c r="J39" i="3"/>
  <c r="J46" i="3"/>
  <c r="J47" i="3"/>
  <c r="J48" i="3"/>
  <c r="J49" i="3"/>
  <c r="J50" i="3"/>
  <c r="J51" i="3"/>
  <c r="J37" i="3"/>
  <c r="J10" i="3"/>
  <c r="J11" i="3"/>
  <c r="J12" i="3"/>
  <c r="J13" i="3"/>
  <c r="J14" i="3"/>
  <c r="J15" i="3"/>
  <c r="J16" i="3"/>
  <c r="J17" i="3"/>
  <c r="J18" i="3"/>
  <c r="J19" i="3"/>
  <c r="G9" i="1" s="1"/>
  <c r="J20" i="3"/>
  <c r="J21" i="3"/>
  <c r="J22" i="3"/>
  <c r="G10" i="1" s="1"/>
  <c r="J23" i="3"/>
  <c r="J24" i="3"/>
  <c r="G11" i="1" s="1"/>
  <c r="J25" i="3"/>
  <c r="J26" i="3"/>
  <c r="G12" i="1" s="1"/>
  <c r="J27" i="3"/>
  <c r="G13" i="1" s="1"/>
  <c r="J35" i="3"/>
  <c r="D81" i="5" l="1"/>
  <c r="E81" i="5"/>
  <c r="F81" i="5"/>
  <c r="G81" i="5"/>
  <c r="H81" i="5"/>
  <c r="I81" i="5"/>
  <c r="D9" i="1" s="1"/>
  <c r="J81" i="5"/>
  <c r="K81" i="5"/>
  <c r="D10" i="1" s="1"/>
  <c r="L81" i="5"/>
  <c r="D11" i="1" s="1"/>
  <c r="N11" i="1" s="1"/>
  <c r="M81" i="5"/>
  <c r="D12" i="1" s="1"/>
  <c r="N81" i="5"/>
  <c r="D13" i="1" s="1"/>
  <c r="O81" i="5"/>
  <c r="P81" i="5"/>
  <c r="D14" i="1" s="1"/>
  <c r="Q81" i="5"/>
  <c r="R81" i="5"/>
  <c r="S81" i="5"/>
  <c r="C81" i="5"/>
  <c r="D15" i="1" l="1"/>
  <c r="B10" i="1"/>
  <c r="L10" i="1" s="1"/>
  <c r="B11" i="1"/>
  <c r="L11" i="1" s="1"/>
  <c r="B12" i="1"/>
  <c r="L12" i="1" s="1"/>
  <c r="B13" i="1"/>
  <c r="L13" i="1" s="1"/>
  <c r="B81" i="2"/>
  <c r="G57" i="3" l="1"/>
  <c r="F57" i="3"/>
  <c r="E57" i="3"/>
  <c r="D57" i="3"/>
  <c r="I57" i="3"/>
  <c r="H57" i="3"/>
  <c r="A3" i="4"/>
  <c r="A3" i="3"/>
  <c r="A3" i="5"/>
  <c r="A3" i="2"/>
  <c r="D61" i="3" l="1"/>
  <c r="C57" i="3" l="1"/>
  <c r="B57" i="3"/>
  <c r="B18" i="1"/>
  <c r="N15" i="1"/>
  <c r="B81" i="5"/>
  <c r="D81" i="2"/>
  <c r="B9" i="1"/>
  <c r="B14" i="1" l="1"/>
  <c r="L14" i="1" s="1"/>
  <c r="L18" i="1"/>
  <c r="AA81" i="2"/>
  <c r="H83" i="2"/>
  <c r="S83" i="2"/>
  <c r="I83" i="2"/>
  <c r="O83" i="2"/>
  <c r="P83" i="2"/>
  <c r="Q83" i="2"/>
  <c r="N83" i="2"/>
  <c r="V83" i="2"/>
  <c r="K83" i="2"/>
  <c r="R83" i="2"/>
  <c r="T83" i="2"/>
  <c r="W83" i="2"/>
  <c r="G83" i="2"/>
  <c r="U83" i="2"/>
  <c r="M83" i="2"/>
  <c r="J83" i="2"/>
  <c r="L83" i="2"/>
  <c r="Z81" i="2"/>
  <c r="N14" i="1"/>
  <c r="N13" i="1"/>
  <c r="N12" i="1"/>
  <c r="N10" i="1"/>
  <c r="N9" i="1"/>
  <c r="J9" i="3"/>
  <c r="J53" i="3" s="1"/>
  <c r="G15" i="1" l="1"/>
  <c r="J59" i="3"/>
  <c r="L9" i="1"/>
  <c r="D16" i="1"/>
  <c r="I16" i="1"/>
  <c r="J11" i="1" s="1"/>
  <c r="N16" i="1"/>
  <c r="E10" i="1" l="1"/>
  <c r="E11" i="1"/>
  <c r="E12" i="1"/>
  <c r="E13" i="1"/>
  <c r="E14" i="1"/>
  <c r="O15" i="1"/>
  <c r="O11" i="1"/>
  <c r="K52" i="3"/>
  <c r="K40" i="3"/>
  <c r="K41" i="3"/>
  <c r="K45" i="3"/>
  <c r="K42" i="3"/>
  <c r="K44" i="3"/>
  <c r="K43" i="3"/>
  <c r="K9" i="3"/>
  <c r="K28" i="3"/>
  <c r="K29" i="3"/>
  <c r="K34" i="3"/>
  <c r="K33" i="3"/>
  <c r="K32" i="3"/>
  <c r="K31" i="3"/>
  <c r="K30" i="3"/>
  <c r="J10" i="1"/>
  <c r="J15" i="1"/>
  <c r="J9" i="1"/>
  <c r="J14" i="1"/>
  <c r="J13" i="1"/>
  <c r="J12" i="1"/>
  <c r="K38" i="3"/>
  <c r="K26" i="3"/>
  <c r="K19" i="3"/>
  <c r="K11" i="3"/>
  <c r="K51" i="3"/>
  <c r="K37" i="3"/>
  <c r="K25" i="3"/>
  <c r="K18" i="3"/>
  <c r="K10" i="3"/>
  <c r="K50" i="3"/>
  <c r="K24" i="3"/>
  <c r="K17" i="3"/>
  <c r="K16" i="3"/>
  <c r="K48" i="3"/>
  <c r="K22" i="3"/>
  <c r="K15" i="3"/>
  <c r="K47" i="3"/>
  <c r="K21" i="3"/>
  <c r="K14" i="3"/>
  <c r="K46" i="3"/>
  <c r="K35" i="3"/>
  <c r="K20" i="3"/>
  <c r="K13" i="3"/>
  <c r="K39" i="3"/>
  <c r="K27" i="3"/>
  <c r="K12" i="3"/>
  <c r="K49" i="3"/>
  <c r="K23" i="3"/>
  <c r="J57" i="3"/>
  <c r="O14" i="1"/>
  <c r="E9" i="1"/>
  <c r="E15" i="1"/>
  <c r="O12" i="1"/>
  <c r="O9" i="1"/>
  <c r="O13" i="1"/>
  <c r="O10" i="1"/>
  <c r="G16" i="1" l="1"/>
  <c r="H15" i="1" s="1"/>
  <c r="K53" i="3"/>
  <c r="J16" i="1"/>
  <c r="E16" i="1"/>
  <c r="H11" i="1" l="1"/>
  <c r="H14" i="1"/>
  <c r="H10" i="1"/>
  <c r="H9" i="1"/>
  <c r="H12" i="1"/>
  <c r="H13" i="1"/>
  <c r="O16" i="1"/>
  <c r="F81" i="2"/>
  <c r="B15" i="1" s="1"/>
  <c r="L15" i="1" s="1"/>
  <c r="F83" i="2" l="1"/>
  <c r="D83" i="2" s="1"/>
  <c r="B16" i="1" l="1"/>
  <c r="C10" i="1" l="1"/>
  <c r="C11" i="1"/>
  <c r="C12" i="1"/>
  <c r="C13" i="1"/>
  <c r="C14" i="1"/>
  <c r="C15" i="1"/>
  <c r="B20" i="1"/>
  <c r="C18" i="1" s="1"/>
  <c r="C9" i="1"/>
  <c r="L16" i="1"/>
  <c r="G20" i="1"/>
  <c r="M15" i="1" l="1"/>
  <c r="M11" i="1"/>
  <c r="C16" i="1"/>
  <c r="L20" i="1"/>
  <c r="M18" i="1" s="1"/>
  <c r="M13" i="1"/>
  <c r="M14" i="1"/>
  <c r="M9" i="1"/>
  <c r="M10" i="1"/>
  <c r="M12" i="1"/>
  <c r="H16" i="1"/>
  <c r="H18" i="1"/>
  <c r="M16" i="1" l="1"/>
</calcChain>
</file>

<file path=xl/sharedStrings.xml><?xml version="1.0" encoding="utf-8"?>
<sst xmlns="http://schemas.openxmlformats.org/spreadsheetml/2006/main" count="406" uniqueCount="173">
  <si>
    <t>The Electoral Management Board for Scotland</t>
  </si>
  <si>
    <t>Region</t>
  </si>
  <si>
    <t>Mid Scotland and Fife</t>
  </si>
  <si>
    <t>North East Scotland</t>
  </si>
  <si>
    <t>Total</t>
  </si>
  <si>
    <t>Party</t>
  </si>
  <si>
    <t>Constituency</t>
  </si>
  <si>
    <t>Votes</t>
  </si>
  <si>
    <t>Seats</t>
  </si>
  <si>
    <t xml:space="preserve"> </t>
  </si>
  <si>
    <t>Registered Parties</t>
  </si>
  <si>
    <t>Individual Candidates</t>
  </si>
  <si>
    <t>Total No of Candidates</t>
  </si>
  <si>
    <t>Independent Candidates</t>
  </si>
  <si>
    <t>Total Votes</t>
  </si>
  <si>
    <t>Majority</t>
  </si>
  <si>
    <t>Electorate</t>
  </si>
  <si>
    <t>ü</t>
  </si>
  <si>
    <t>Share of Votes Cast</t>
  </si>
  <si>
    <t>Others (see other worksheets for detail)</t>
  </si>
  <si>
    <t>Votes and Seats by Party/Individual Candidate</t>
  </si>
  <si>
    <t xml:space="preserve">Rejected Papers </t>
  </si>
  <si>
    <t>Votes by Party/Individual Candidate - Constituency</t>
  </si>
  <si>
    <t>Seats by Party/Individual Candidate - Constituency</t>
  </si>
  <si>
    <t>Regional Votes by Party/Individual Candidate</t>
  </si>
  <si>
    <t>Share of Valid Votes</t>
  </si>
  <si>
    <t xml:space="preserve">Share of Valid Votes </t>
  </si>
  <si>
    <t>Share of Seats</t>
  </si>
  <si>
    <t xml:space="preserve"> Turnout in each Region</t>
  </si>
  <si>
    <t>Regional Seats by Party/Individual Candidate</t>
  </si>
  <si>
    <t>Aberdeen Central</t>
  </si>
  <si>
    <t>Aberdeen Deeside and North Kincardine</t>
  </si>
  <si>
    <t>Aberdeen Donside</t>
  </si>
  <si>
    <t>Aberdeenshire East</t>
  </si>
  <si>
    <t>Aberdeenshire West</t>
  </si>
  <si>
    <t>Airdrie</t>
  </si>
  <si>
    <t>Almond Valley</t>
  </si>
  <si>
    <t>Angus North and Mearns</t>
  </si>
  <si>
    <t>Angus South</t>
  </si>
  <si>
    <t>Argyll and Bute</t>
  </si>
  <si>
    <t>Ayr</t>
  </si>
  <si>
    <t>Banffshire and Buchan Coast</t>
  </si>
  <si>
    <t>Bathgate</t>
  </si>
  <si>
    <t>Caithness, Sutherland and Ross</t>
  </si>
  <si>
    <t>Carrick, Cumnock and Doon Valley</t>
  </si>
  <si>
    <t>Clackmannanshire and Dunblane</t>
  </si>
  <si>
    <t>Clydebank and Milngavie</t>
  </si>
  <si>
    <t>Clydesdale</t>
  </si>
  <si>
    <t>Coatbridge and Chryston</t>
  </si>
  <si>
    <t>Cowdenbeath</t>
  </si>
  <si>
    <t>Cumbernauld and Kilsyth</t>
  </si>
  <si>
    <t>Cunninghame North</t>
  </si>
  <si>
    <t>Cunninghame South</t>
  </si>
  <si>
    <t>Dumbarton</t>
  </si>
  <si>
    <t>Dumfriesshire</t>
  </si>
  <si>
    <t>Dundee City East</t>
  </si>
  <si>
    <t>Dundee City West</t>
  </si>
  <si>
    <t>Dunfermline</t>
  </si>
  <si>
    <t>East Kilbride</t>
  </si>
  <si>
    <t>East Lothian Coast and Lammermuirs</t>
  </si>
  <si>
    <t>Eastwood</t>
  </si>
  <si>
    <t>Edinburgh Central</t>
  </si>
  <si>
    <t>Edinburgh Eastern, Musselburgh and Tranent</t>
  </si>
  <si>
    <t>Edinburgh North Eastern and Leith</t>
  </si>
  <si>
    <t>Edinburgh North Western</t>
  </si>
  <si>
    <t>Edinburgh Northern</t>
  </si>
  <si>
    <t>Edinburgh South Western</t>
  </si>
  <si>
    <t>Edinburgh Southern</t>
  </si>
  <si>
    <t>Ettrick, Roxburgh and Berwickshire</t>
  </si>
  <si>
    <t>Falkirk East and Linlithgow</t>
  </si>
  <si>
    <t>Falkirk West</t>
  </si>
  <si>
    <t>Fife North East</t>
  </si>
  <si>
    <t>Galloway and West Dumfries</t>
  </si>
  <si>
    <t>Glasgow Anniesland</t>
  </si>
  <si>
    <t>Glasgow Baillieston and Shettleston</t>
  </si>
  <si>
    <t>Glasgow Cathcart and Pollok</t>
  </si>
  <si>
    <t>Glasgow Central</t>
  </si>
  <si>
    <t>Glasgow Easterhouse and Springburn</t>
  </si>
  <si>
    <t>Glasgow Kelvin and Maryhill</t>
  </si>
  <si>
    <t>Glasgow Southside</t>
  </si>
  <si>
    <t>Hamilton, Larkhall and Stonehouse</t>
  </si>
  <si>
    <t>Inverclyde</t>
  </si>
  <si>
    <t>Inverness and Nairn</t>
  </si>
  <si>
    <t>Kilmarnock and Irvine Valley</t>
  </si>
  <si>
    <t>Kirkcaldy</t>
  </si>
  <si>
    <t>Mid Fife and Glenrothes</t>
  </si>
  <si>
    <t>Midlothian North</t>
  </si>
  <si>
    <t>Midlothian South, Tweeddale and Lauderdale</t>
  </si>
  <si>
    <t>Moray</t>
  </si>
  <si>
    <t>Motherwell and Wishaw</t>
  </si>
  <si>
    <t>Na h-Eileanan an Iar</t>
  </si>
  <si>
    <t>Orkney Islands</t>
  </si>
  <si>
    <t>Paisley</t>
  </si>
  <si>
    <t>Perthshire North</t>
  </si>
  <si>
    <t>Perthshire South and Kinross-shire</t>
  </si>
  <si>
    <t>Renfrewshire North and Cardonald</t>
  </si>
  <si>
    <t>Renfrewshire West and Levern Valley</t>
  </si>
  <si>
    <t>Rutherglen and Cambuslang</t>
  </si>
  <si>
    <t>Shetland Islands</t>
  </si>
  <si>
    <t>Skye, Lochaber and Badenoch</t>
  </si>
  <si>
    <t>Stirling</t>
  </si>
  <si>
    <t>Strathkelvin and Bearsden</t>
  </si>
  <si>
    <t>Uddingston and Bellshill</t>
  </si>
  <si>
    <t xml:space="preserve">Central Scotland and Lothians West  </t>
  </si>
  <si>
    <t xml:space="preserve">Edinburgh and Lothians East  </t>
  </si>
  <si>
    <t xml:space="preserve">Glasgow  </t>
  </si>
  <si>
    <t xml:space="preserve">Highlands and Islands </t>
  </si>
  <si>
    <t>South Scotland</t>
  </si>
  <si>
    <t>West  Scotland</t>
  </si>
  <si>
    <t>Scottish Parliament Election 7 May 2026</t>
  </si>
  <si>
    <t>ABOLISH THE SCOTTISH PARLIAMENT</t>
  </si>
  <si>
    <t>ADVANCE UK</t>
  </si>
  <si>
    <t>ALLIANCE FOR DEMOCRACY AND FREEDOM</t>
  </si>
  <si>
    <t>ALLIANCE TO LIBERATE SCOTLAND</t>
  </si>
  <si>
    <t>ANIMAL WELFARE PARTY</t>
  </si>
  <si>
    <t xml:space="preserve">COMMUNIST PARTY OF BRITAIN </t>
  </si>
  <si>
    <t>EDINBURGH &amp; EAST LOTHIAN PEOPLE</t>
  </si>
  <si>
    <t>EQUALITY PARTY</t>
  </si>
  <si>
    <t>INDEPENDENCE FOR SCOTLAND PARTY</t>
  </si>
  <si>
    <t>INDEPENDENT GREEN VOICE</t>
  </si>
  <si>
    <t>REFORM UK</t>
  </si>
  <si>
    <t>SCOTTISH ALLIANCE FOR DEMOCRACY AND FREEDOM</t>
  </si>
  <si>
    <t>SCOTTISH CHRISTIAN PARTY “PROCLAIMING CHRIST’S LORDSHIP”</t>
  </si>
  <si>
    <t>SCOTTISH COMMON PARTY</t>
  </si>
  <si>
    <t>SCOTTISH CONSERVATIVE AND UNIONIST PARTY</t>
  </si>
  <si>
    <t>SCOTTISH FAMILY PARTY</t>
  </si>
  <si>
    <t>SCOTTISH GREEN PARTY</t>
  </si>
  <si>
    <t>SCOTTISH HERITAGE PARTY</t>
  </si>
  <si>
    <t>SCOTTISH LABOUR PARTY</t>
  </si>
  <si>
    <t>SCOTTISH LIBERAL DEMOCRATS</t>
  </si>
  <si>
    <t xml:space="preserve">SCOTTISH LIBERTARIAN PARTY </t>
  </si>
  <si>
    <t>SCOTTISH NATIONAL PARTY (SNP)</t>
  </si>
  <si>
    <t>SCOTTISH RURAL PARTY</t>
  </si>
  <si>
    <t>SCOTTISH SOCIALIST PARTY</t>
  </si>
  <si>
    <t>SCOTTISH WORKERS PARTY OF BRITAIN</t>
  </si>
  <si>
    <t>SOCIALIST LABOUR PARTY</t>
  </si>
  <si>
    <t>THE SCOTTISH LIBERAL PARTY</t>
  </si>
  <si>
    <t>UK INDEPENDENCE PARTY (UKIP)</t>
  </si>
  <si>
    <t>BALFOUR, Jeremy Ross</t>
  </si>
  <si>
    <t>BONNIE PRINCE, Bob</t>
  </si>
  <si>
    <t>BOULTON, Marie</t>
  </si>
  <si>
    <t>DAVIES, Morgwn Carter</t>
  </si>
  <si>
    <t>DAVIS, Sean</t>
  </si>
  <si>
    <t>HOUSTON, Craig</t>
  </si>
  <si>
    <t>KERR, Elspeth Lynn</t>
  </si>
  <si>
    <t>LEASK, Iris Alexandra</t>
  </si>
  <si>
    <t>MACK, Paul</t>
  </si>
  <si>
    <t>MACPHERSON, Duncan</t>
  </si>
  <si>
    <t>MCCARTHY, Paddy</t>
  </si>
  <si>
    <t>REGAN, Ash</t>
  </si>
  <si>
    <t>RICE, Mick</t>
  </si>
  <si>
    <t>SOMMERVILLE, Denise</t>
  </si>
  <si>
    <t>WALLACE, William</t>
  </si>
  <si>
    <t>Alliance for Democracy and Freedom</t>
  </si>
  <si>
    <t xml:space="preserve">Alliance to Liberate Scotland </t>
  </si>
  <si>
    <t>Advance UK</t>
  </si>
  <si>
    <t>British Unionist Party and Abolish the Scottish Parliament Party</t>
  </si>
  <si>
    <t>Edinburgh &amp; East Lothian People</t>
  </si>
  <si>
    <t>Freedom Alliance</t>
  </si>
  <si>
    <t>Reform UK</t>
  </si>
  <si>
    <t>Scottish Common Party</t>
  </si>
  <si>
    <t>Scottish Conservative and Unionist Party</t>
  </si>
  <si>
    <t>Scottish Green Party</t>
  </si>
  <si>
    <t>Scottish Labour Party</t>
  </si>
  <si>
    <t>Scottish Liberal Democrats</t>
  </si>
  <si>
    <t>Scottish Libertarian Party</t>
  </si>
  <si>
    <t>Scottish National Party (SNP)</t>
  </si>
  <si>
    <t>Scottish Trade Unionist and Socialist Coalition</t>
  </si>
  <si>
    <t>Scottish Workers Party of Britain</t>
  </si>
  <si>
    <t>Rejected Ballot Papers</t>
  </si>
  <si>
    <t>Rejected ballot papers</t>
  </si>
  <si>
    <t>Turnout (%)</t>
  </si>
  <si>
    <t>Rejected Papers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</si>
</sst>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Wingdings"/>
      <charset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3" fontId="1" fillId="0" borderId="0" xfId="0" applyNumberFormat="1" applyFont="1"/>
    <xf numFmtId="3" fontId="1" fillId="2" borderId="9" xfId="0" applyNumberFormat="1" applyFont="1" applyFill="1" applyBorder="1"/>
    <xf numFmtId="3" fontId="1" fillId="3" borderId="8" xfId="0" applyNumberFormat="1" applyFont="1" applyFill="1" applyBorder="1"/>
    <xf numFmtId="3" fontId="1" fillId="3" borderId="9" xfId="0" applyNumberFormat="1" applyFont="1" applyFill="1" applyBorder="1"/>
    <xf numFmtId="3" fontId="1" fillId="3" borderId="2" xfId="0" applyNumberFormat="1" applyFont="1" applyFill="1" applyBorder="1"/>
    <xf numFmtId="3" fontId="1" fillId="3" borderId="7" xfId="0" applyNumberFormat="1" applyFont="1" applyFill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8" xfId="0" applyBorder="1"/>
    <xf numFmtId="3" fontId="1" fillId="0" borderId="2" xfId="0" applyNumberFormat="1" applyFont="1" applyBorder="1"/>
    <xf numFmtId="3" fontId="1" fillId="3" borderId="10" xfId="0" applyNumberFormat="1" applyFont="1" applyFill="1" applyBorder="1"/>
    <xf numFmtId="3" fontId="1" fillId="2" borderId="12" xfId="0" applyNumberFormat="1" applyFont="1" applyFill="1" applyBorder="1"/>
    <xf numFmtId="0" fontId="0" fillId="0" borderId="13" xfId="0" applyBorder="1"/>
    <xf numFmtId="3" fontId="1" fillId="0" borderId="1" xfId="0" applyNumberFormat="1" applyFont="1" applyBorder="1"/>
    <xf numFmtId="0" fontId="1" fillId="0" borderId="0" xfId="0" applyFont="1" applyAlignment="1">
      <alignment horizontal="right"/>
    </xf>
    <xf numFmtId="3" fontId="1" fillId="0" borderId="6" xfId="0" applyNumberFormat="1" applyFont="1" applyBorder="1"/>
    <xf numFmtId="3" fontId="1" fillId="3" borderId="1" xfId="0" applyNumberFormat="1" applyFont="1" applyFill="1" applyBorder="1"/>
    <xf numFmtId="0" fontId="1" fillId="0" borderId="2" xfId="0" applyFont="1" applyBorder="1" applyAlignment="1">
      <alignment horizontal="right"/>
    </xf>
    <xf numFmtId="0" fontId="1" fillId="2" borderId="2" xfId="0" applyFont="1" applyFill="1" applyBorder="1"/>
    <xf numFmtId="0" fontId="0" fillId="0" borderId="3" xfId="0" applyBorder="1"/>
    <xf numFmtId="3" fontId="1" fillId="2" borderId="14" xfId="0" applyNumberFormat="1" applyFont="1" applyFill="1" applyBorder="1"/>
    <xf numFmtId="0" fontId="3" fillId="2" borderId="3" xfId="0" applyFont="1" applyFill="1" applyBorder="1" applyAlignment="1">
      <alignment horizontal="center"/>
    </xf>
    <xf numFmtId="41" fontId="0" fillId="0" borderId="7" xfId="0" applyNumberFormat="1" applyBorder="1" applyAlignment="1">
      <alignment horizontal="right"/>
    </xf>
    <xf numFmtId="164" fontId="1" fillId="0" borderId="0" xfId="0" applyNumberFormat="1" applyFont="1"/>
    <xf numFmtId="0" fontId="4" fillId="0" borderId="0" xfId="0" applyFont="1"/>
    <xf numFmtId="0" fontId="5" fillId="0" borderId="0" xfId="0" applyFont="1"/>
    <xf numFmtId="0" fontId="0" fillId="4" borderId="7" xfId="0" applyFill="1" applyBorder="1"/>
    <xf numFmtId="3" fontId="1" fillId="3" borderId="14" xfId="0" applyNumberFormat="1" applyFont="1" applyFill="1" applyBorder="1"/>
    <xf numFmtId="164" fontId="1" fillId="3" borderId="9" xfId="0" applyNumberFormat="1" applyFont="1" applyFill="1" applyBorder="1"/>
    <xf numFmtId="164" fontId="1" fillId="0" borderId="9" xfId="0" applyNumberFormat="1" applyFont="1" applyBorder="1"/>
    <xf numFmtId="164" fontId="1" fillId="2" borderId="11" xfId="0" applyNumberFormat="1" applyFont="1" applyFill="1" applyBorder="1"/>
    <xf numFmtId="164" fontId="1" fillId="3" borderId="7" xfId="0" applyNumberFormat="1" applyFont="1" applyFill="1" applyBorder="1"/>
    <xf numFmtId="164" fontId="1" fillId="3" borderId="8" xfId="0" applyNumberFormat="1" applyFont="1" applyFill="1" applyBorder="1"/>
    <xf numFmtId="164" fontId="1" fillId="3" borderId="6" xfId="0" applyNumberFormat="1" applyFont="1" applyFill="1" applyBorder="1"/>
    <xf numFmtId="3" fontId="1" fillId="3" borderId="6" xfId="0" applyNumberFormat="1" applyFont="1" applyFill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6" xfId="0" applyNumberFormat="1" applyFont="1" applyBorder="1"/>
    <xf numFmtId="3" fontId="1" fillId="0" borderId="17" xfId="0" applyNumberFormat="1" applyFont="1" applyBorder="1"/>
    <xf numFmtId="3" fontId="1" fillId="0" borderId="16" xfId="0" applyNumberFormat="1" applyFont="1" applyBorder="1"/>
    <xf numFmtId="164" fontId="1" fillId="3" borderId="15" xfId="0" applyNumberFormat="1" applyFont="1" applyFill="1" applyBorder="1"/>
    <xf numFmtId="164" fontId="0" fillId="0" borderId="7" xfId="0" applyNumberFormat="1" applyBorder="1"/>
    <xf numFmtId="164" fontId="0" fillId="3" borderId="8" xfId="0" applyNumberFormat="1" applyFill="1" applyBorder="1"/>
    <xf numFmtId="164" fontId="1" fillId="3" borderId="1" xfId="0" applyNumberFormat="1" applyFont="1" applyFill="1" applyBorder="1"/>
    <xf numFmtId="41" fontId="0" fillId="2" borderId="7" xfId="0" applyNumberFormat="1" applyFill="1" applyBorder="1" applyAlignment="1">
      <alignment horizontal="right"/>
    </xf>
    <xf numFmtId="3" fontId="1" fillId="2" borderId="2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0" fillId="0" borderId="2" xfId="0" applyBorder="1"/>
    <xf numFmtId="0" fontId="1" fillId="0" borderId="2" xfId="0" applyFont="1" applyBorder="1"/>
    <xf numFmtId="0" fontId="1" fillId="2" borderId="2" xfId="0" applyFont="1" applyFill="1" applyBorder="1" applyAlignment="1">
      <alignment horizontal="center" vertical="center" wrapText="1"/>
    </xf>
    <xf numFmtId="41" fontId="0" fillId="5" borderId="7" xfId="0" applyNumberForma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/>
    <xf numFmtId="3" fontId="1" fillId="2" borderId="17" xfId="0" applyNumberFormat="1" applyFont="1" applyFill="1" applyBorder="1"/>
    <xf numFmtId="164" fontId="1" fillId="2" borderId="10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164" fontId="1" fillId="2" borderId="6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3" borderId="2" xfId="0" applyNumberFormat="1" applyFill="1" applyBorder="1"/>
    <xf numFmtId="41" fontId="0" fillId="6" borderId="7" xfId="0" applyNumberFormat="1" applyFill="1" applyBorder="1" applyAlignment="1">
      <alignment horizontal="right"/>
    </xf>
    <xf numFmtId="41" fontId="0" fillId="0" borderId="0" xfId="0" applyNumberFormat="1"/>
    <xf numFmtId="41" fontId="0" fillId="0" borderId="2" xfId="0" applyNumberFormat="1" applyBorder="1" applyAlignment="1">
      <alignment horizontal="right"/>
    </xf>
    <xf numFmtId="41" fontId="1" fillId="2" borderId="7" xfId="0" applyNumberFormat="1" applyFont="1" applyFill="1" applyBorder="1" applyAlignment="1">
      <alignment horizontal="right"/>
    </xf>
    <xf numFmtId="41" fontId="1" fillId="2" borderId="8" xfId="0" applyNumberFormat="1" applyFont="1" applyFill="1" applyBorder="1" applyAlignment="1">
      <alignment horizontal="right"/>
    </xf>
    <xf numFmtId="41" fontId="1" fillId="2" borderId="6" xfId="0" applyNumberFormat="1" applyFont="1" applyFill="1" applyBorder="1" applyAlignment="1">
      <alignment horizontal="right"/>
    </xf>
    <xf numFmtId="41" fontId="1" fillId="3" borderId="7" xfId="0" applyNumberFormat="1" applyFont="1" applyFill="1" applyBorder="1" applyAlignment="1">
      <alignment horizontal="right"/>
    </xf>
    <xf numFmtId="41" fontId="1" fillId="3" borderId="8" xfId="0" applyNumberFormat="1" applyFont="1" applyFill="1" applyBorder="1" applyAlignment="1">
      <alignment horizontal="right"/>
    </xf>
    <xf numFmtId="41" fontId="1" fillId="3" borderId="6" xfId="0" applyNumberFormat="1" applyFont="1" applyFill="1" applyBorder="1" applyAlignment="1">
      <alignment horizontal="right"/>
    </xf>
    <xf numFmtId="0" fontId="1" fillId="3" borderId="10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2" xfId="0" applyNumberFormat="1" applyFont="1" applyBorder="1"/>
  </cellXfs>
  <cellStyles count="3">
    <cellStyle name="Comma 2" xfId="2" xr:uid="{980566C2-4DCB-49F9-95FF-131DCA4330A4}"/>
    <cellStyle name="Normal" xfId="0" builtinId="0"/>
    <cellStyle name="Normal 2" xfId="1" xr:uid="{00000000-0005-0000-0000-000001000000}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workbookViewId="0">
      <selection activeCell="G13" sqref="G13"/>
    </sheetView>
  </sheetViews>
  <sheetFormatPr defaultRowHeight="14.5" x14ac:dyDescent="0.35"/>
  <cols>
    <col min="1" max="1" width="45.36328125" customWidth="1"/>
    <col min="2" max="2" width="8.90625" bestFit="1" customWidth="1"/>
    <col min="3" max="3" width="9.90625" customWidth="1"/>
    <col min="4" max="4" width="5.26953125" bestFit="1" customWidth="1"/>
    <col min="5" max="5" width="8.81640625" bestFit="1" customWidth="1"/>
    <col min="6" max="6" width="3.1796875" customWidth="1"/>
    <col min="7" max="7" width="8.90625" bestFit="1" customWidth="1"/>
    <col min="8" max="8" width="9.453125" customWidth="1"/>
    <col min="9" max="9" width="5.6328125" bestFit="1" customWidth="1"/>
    <col min="10" max="10" width="7.7265625" bestFit="1" customWidth="1"/>
    <col min="11" max="11" width="3.1796875" customWidth="1"/>
    <col min="12" max="12" width="8.90625" bestFit="1" customWidth="1"/>
    <col min="13" max="13" width="8.7265625" customWidth="1"/>
    <col min="14" max="14" width="5.26953125" bestFit="1" customWidth="1"/>
  </cols>
  <sheetData>
    <row r="1" spans="1:15" x14ac:dyDescent="0.3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x14ac:dyDescent="0.35">
      <c r="A2" s="1"/>
    </row>
    <row r="3" spans="1:15" x14ac:dyDescent="0.35">
      <c r="A3" s="97" t="s">
        <v>109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x14ac:dyDescent="0.35">
      <c r="A4" s="1"/>
    </row>
    <row r="5" spans="1:15" x14ac:dyDescent="0.35">
      <c r="A5" s="97" t="s">
        <v>20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 x14ac:dyDescent="0.35">
      <c r="A6" s="1"/>
    </row>
    <row r="7" spans="1:15" x14ac:dyDescent="0.35">
      <c r="A7" s="1"/>
      <c r="B7" s="88" t="s">
        <v>6</v>
      </c>
      <c r="C7" s="89"/>
      <c r="D7" s="89"/>
      <c r="E7" s="90"/>
      <c r="F7" s="2"/>
      <c r="G7" s="91" t="s">
        <v>1</v>
      </c>
      <c r="H7" s="92"/>
      <c r="I7" s="92"/>
      <c r="J7" s="93"/>
      <c r="K7" s="2"/>
      <c r="L7" s="94" t="s">
        <v>4</v>
      </c>
      <c r="M7" s="95"/>
      <c r="N7" s="95"/>
      <c r="O7" s="96"/>
    </row>
    <row r="8" spans="1:15" ht="49.5" customHeight="1" x14ac:dyDescent="0.35">
      <c r="A8" s="1" t="s">
        <v>5</v>
      </c>
      <c r="B8" s="67" t="s">
        <v>7</v>
      </c>
      <c r="C8" s="58" t="s">
        <v>25</v>
      </c>
      <c r="D8" s="68" t="s">
        <v>8</v>
      </c>
      <c r="E8" s="69" t="s">
        <v>27</v>
      </c>
      <c r="F8" s="4"/>
      <c r="G8" s="70" t="s">
        <v>7</v>
      </c>
      <c r="H8" s="53" t="s">
        <v>26</v>
      </c>
      <c r="I8" s="70" t="s">
        <v>8</v>
      </c>
      <c r="J8" s="54" t="s">
        <v>27</v>
      </c>
      <c r="K8" s="71"/>
      <c r="L8" s="72" t="s">
        <v>7</v>
      </c>
      <c r="M8" s="73" t="s">
        <v>26</v>
      </c>
      <c r="N8" s="72" t="s">
        <v>8</v>
      </c>
      <c r="O8" s="74" t="s">
        <v>27</v>
      </c>
    </row>
    <row r="9" spans="1:15" ht="15.5" x14ac:dyDescent="0.35">
      <c r="A9" s="31" t="str">
        <f>'Region - Votes'!A19</f>
        <v>REFORM UK</v>
      </c>
      <c r="B9" s="61">
        <f>'Constituency - Votes'!L81</f>
        <v>361994</v>
      </c>
      <c r="C9" s="64">
        <f>B9/$B$16</f>
        <v>0.15757991545392691</v>
      </c>
      <c r="D9" s="79">
        <f>'Constituency - Seats'!I81</f>
        <v>0</v>
      </c>
      <c r="E9" s="64">
        <f>D9/$D$16</f>
        <v>0</v>
      </c>
      <c r="F9" s="6"/>
      <c r="G9" s="11">
        <f>'Region - Votes'!J19</f>
        <v>383425</v>
      </c>
      <c r="H9" s="38">
        <f>G9/$G$16</f>
        <v>0.16605450511491618</v>
      </c>
      <c r="I9" s="82">
        <f>'Region - Seats'!J19</f>
        <v>17</v>
      </c>
      <c r="J9" s="38">
        <f>I9/$I$16</f>
        <v>0.30357142857142855</v>
      </c>
      <c r="K9" s="6"/>
      <c r="L9" s="12">
        <f>B9+G9</f>
        <v>745419</v>
      </c>
      <c r="M9" s="42">
        <f>L9/$L$16</f>
        <v>0.16182808537983256</v>
      </c>
      <c r="N9" s="12">
        <f>D9+I9</f>
        <v>17</v>
      </c>
      <c r="O9" s="42">
        <f>N9/$N$16</f>
        <v>0.13178294573643412</v>
      </c>
    </row>
    <row r="10" spans="1:15" ht="15.5" x14ac:dyDescent="0.35">
      <c r="A10" s="31" t="str">
        <f>'Region - Votes'!A22</f>
        <v>SCOTTISH CONSERVATIVE AND UNIONIST PARTY</v>
      </c>
      <c r="B10" s="62">
        <f>'Constituency - Votes'!N81</f>
        <v>271740</v>
      </c>
      <c r="C10" s="65">
        <f t="shared" ref="C10:C15" si="0">B10/$B$16</f>
        <v>0.11829137009301287</v>
      </c>
      <c r="D10" s="80">
        <f>'Constituency - Seats'!K81</f>
        <v>4</v>
      </c>
      <c r="E10" s="65">
        <f t="shared" ref="E10:E14" si="1">D10/$D$16</f>
        <v>5.4794520547945202E-2</v>
      </c>
      <c r="F10" s="6"/>
      <c r="G10" s="8">
        <f>'Region - Votes'!J22</f>
        <v>271550</v>
      </c>
      <c r="H10" s="39">
        <f t="shared" ref="H10:H15" si="2">G10/$G$16</f>
        <v>0.11760344490827537</v>
      </c>
      <c r="I10" s="83">
        <f>'Region - Seats'!J23</f>
        <v>8</v>
      </c>
      <c r="J10" s="39">
        <f t="shared" ref="J10:J15" si="3">I10/$I$16</f>
        <v>0.14285714285714285</v>
      </c>
      <c r="K10" s="6"/>
      <c r="L10" s="13">
        <f t="shared" ref="L10:L15" si="4">B10+G10</f>
        <v>543290</v>
      </c>
      <c r="M10" s="43">
        <f t="shared" ref="M10:M15" si="5">L10/$L$16</f>
        <v>0.1179465247143006</v>
      </c>
      <c r="N10" s="13">
        <f t="shared" ref="N10:N15" si="6">D10+I10</f>
        <v>12</v>
      </c>
      <c r="O10" s="43">
        <f t="shared" ref="O10:O15" si="7">N10/$N$16</f>
        <v>9.3023255813953487E-2</v>
      </c>
    </row>
    <row r="11" spans="1:15" ht="15.5" x14ac:dyDescent="0.35">
      <c r="A11" s="31" t="str">
        <f>'Region - Votes'!A24</f>
        <v>SCOTTISH GREEN PARTY</v>
      </c>
      <c r="B11" s="62">
        <f>'Constituency - Votes'!O81</f>
        <v>52528</v>
      </c>
      <c r="C11" s="65">
        <f t="shared" si="0"/>
        <v>2.2866008273517997E-2</v>
      </c>
      <c r="D11" s="80">
        <f>'Constituency - Seats'!L81</f>
        <v>2</v>
      </c>
      <c r="E11" s="65">
        <f t="shared" si="1"/>
        <v>2.7397260273972601E-2</v>
      </c>
      <c r="F11" s="6"/>
      <c r="G11" s="8">
        <f>'Region - Votes'!J24</f>
        <v>321964</v>
      </c>
      <c r="H11" s="39">
        <f t="shared" si="2"/>
        <v>0.13943684601895773</v>
      </c>
      <c r="I11" s="83">
        <f>'Region - Seats'!J25</f>
        <v>13</v>
      </c>
      <c r="J11" s="39">
        <f t="shared" si="3"/>
        <v>0.23214285714285715</v>
      </c>
      <c r="K11" s="6"/>
      <c r="L11" s="13">
        <f t="shared" si="4"/>
        <v>374492</v>
      </c>
      <c r="M11" s="43">
        <f t="shared" si="5"/>
        <v>8.1301017749835003E-2</v>
      </c>
      <c r="N11" s="13">
        <f t="shared" si="6"/>
        <v>15</v>
      </c>
      <c r="O11" s="43">
        <f t="shared" si="7"/>
        <v>0.11627906976744186</v>
      </c>
    </row>
    <row r="12" spans="1:15" ht="15.5" x14ac:dyDescent="0.35">
      <c r="A12" s="31" t="str">
        <f>'Region - Votes'!A26</f>
        <v>SCOTTISH LABOUR PARTY</v>
      </c>
      <c r="B12" s="62">
        <f>'Constituency - Votes'!P81</f>
        <v>440708</v>
      </c>
      <c r="C12" s="65">
        <f t="shared" si="0"/>
        <v>0.191844973617986</v>
      </c>
      <c r="D12" s="80">
        <f>'Constituency - Seats'!M81</f>
        <v>3</v>
      </c>
      <c r="E12" s="65">
        <f t="shared" si="1"/>
        <v>4.1095890410958902E-2</v>
      </c>
      <c r="F12" s="6"/>
      <c r="G12" s="8">
        <f>'Region - Votes'!J26</f>
        <v>368785</v>
      </c>
      <c r="H12" s="39">
        <f t="shared" si="2"/>
        <v>0.15971418313569632</v>
      </c>
      <c r="I12" s="83">
        <f>'Region - Seats'!J27</f>
        <v>14</v>
      </c>
      <c r="J12" s="39">
        <f t="shared" si="3"/>
        <v>0.25</v>
      </c>
      <c r="K12" s="6"/>
      <c r="L12" s="13">
        <f t="shared" si="4"/>
        <v>809493</v>
      </c>
      <c r="M12" s="43">
        <f t="shared" si="5"/>
        <v>0.17573834624335682</v>
      </c>
      <c r="N12" s="13">
        <f t="shared" si="6"/>
        <v>17</v>
      </c>
      <c r="O12" s="43">
        <f t="shared" si="7"/>
        <v>0.13178294573643412</v>
      </c>
    </row>
    <row r="13" spans="1:15" ht="15.5" x14ac:dyDescent="0.35">
      <c r="A13" s="31" t="str">
        <f>'Region - Votes'!A27</f>
        <v>SCOTTISH LIBERAL DEMOCRATS</v>
      </c>
      <c r="B13" s="62">
        <f>'Constituency - Votes'!Q81</f>
        <v>261458</v>
      </c>
      <c r="C13" s="65">
        <f t="shared" si="0"/>
        <v>0.11381550394413395</v>
      </c>
      <c r="D13" s="80">
        <f>'Constituency - Seats'!N81</f>
        <v>7</v>
      </c>
      <c r="E13" s="65">
        <f t="shared" si="1"/>
        <v>9.5890410958904104E-2</v>
      </c>
      <c r="F13" s="6"/>
      <c r="G13" s="8">
        <f>'Region - Votes'!J27</f>
        <v>215624</v>
      </c>
      <c r="H13" s="39">
        <f t="shared" si="2"/>
        <v>9.3382895249132639E-2</v>
      </c>
      <c r="I13" s="83">
        <f>'Region - Seats'!J28</f>
        <v>3</v>
      </c>
      <c r="J13" s="39">
        <f t="shared" si="3"/>
        <v>5.3571428571428568E-2</v>
      </c>
      <c r="K13" s="6"/>
      <c r="L13" s="13">
        <f t="shared" si="4"/>
        <v>477082</v>
      </c>
      <c r="M13" s="43">
        <f t="shared" si="5"/>
        <v>0.10357297926291292</v>
      </c>
      <c r="N13" s="13">
        <f t="shared" si="6"/>
        <v>10</v>
      </c>
      <c r="O13" s="43">
        <f t="shared" si="7"/>
        <v>7.7519379844961239E-2</v>
      </c>
    </row>
    <row r="14" spans="1:15" ht="15.5" x14ac:dyDescent="0.35">
      <c r="A14" s="31" t="str">
        <f>'Region - Votes'!A29</f>
        <v>SCOTTISH NATIONAL PARTY (SNP)</v>
      </c>
      <c r="B14" s="62">
        <f>'Constituency - Votes'!S81</f>
        <v>877077</v>
      </c>
      <c r="C14" s="65">
        <f t="shared" si="0"/>
        <v>0.38180113346238848</v>
      </c>
      <c r="D14" s="80">
        <f>'Constituency - Seats'!P81</f>
        <v>57</v>
      </c>
      <c r="E14" s="65">
        <f t="shared" si="1"/>
        <v>0.78082191780821919</v>
      </c>
      <c r="F14" s="6"/>
      <c r="G14" s="8">
        <f>'Region - Votes'!J29</f>
        <v>625949</v>
      </c>
      <c r="H14" s="39">
        <f t="shared" si="2"/>
        <v>0.27108730891876287</v>
      </c>
      <c r="I14" s="83">
        <f>'Region - Seats'!J30</f>
        <v>1</v>
      </c>
      <c r="J14" s="39">
        <f t="shared" si="3"/>
        <v>1.7857142857142856E-2</v>
      </c>
      <c r="K14" s="6"/>
      <c r="L14" s="13">
        <f t="shared" si="4"/>
        <v>1503026</v>
      </c>
      <c r="M14" s="43">
        <f t="shared" si="5"/>
        <v>0.32630214665323559</v>
      </c>
      <c r="N14" s="13">
        <f t="shared" si="6"/>
        <v>58</v>
      </c>
      <c r="O14" s="43">
        <f t="shared" si="7"/>
        <v>0.44961240310077522</v>
      </c>
    </row>
    <row r="15" spans="1:15" x14ac:dyDescent="0.35">
      <c r="A15" s="32" t="s">
        <v>19</v>
      </c>
      <c r="B15" s="27">
        <f>'Constituency - Votes'!F81+'Constituency - Votes'!G81+'Constituency - Votes'!H81+'Constituency - Votes'!I81+'Constituency - Votes'!J81+'Constituency - Votes'!K81+'Constituency - Votes'!M81+'Constituency - Votes'!R81+'Constituency - Votes'!T81+'Constituency - Votes'!U81+'Constituency - Votes'!V81</f>
        <v>31704</v>
      </c>
      <c r="C15" s="66">
        <f t="shared" si="0"/>
        <v>1.3801095155033782E-2</v>
      </c>
      <c r="D15" s="81">
        <f>'Constituency - Seats'!C81+'Constituency - Seats'!D81+'Constituency - Seats'!E81+'Constituency - Seats'!F81+'Constituency - Seats'!G81+'Constituency - Seats'!H81+'Constituency - Seats'!J81+'Constituency - Seats'!O81+'Constituency - Seats'!Q81+'Constituency - Seats'!R81+'Constituency - Seats'!S81</f>
        <v>0</v>
      </c>
      <c r="E15" s="66">
        <f t="shared" ref="E15" si="8">D15/$D$16</f>
        <v>0</v>
      </c>
      <c r="F15" s="6"/>
      <c r="G15" s="34">
        <f>'Region - Votes'!J53-'Region - Votes'!J19-'Region - Votes'!J22-'Region - Votes'!J24-'Region - Votes'!J26-'Region - Votes'!J27-'Region - Votes'!J29</f>
        <v>121734</v>
      </c>
      <c r="H15" s="40">
        <f t="shared" si="2"/>
        <v>5.2720816654258866E-2</v>
      </c>
      <c r="I15" s="84">
        <f>'Region - Seats'!J53-'Region - Seats'!J19-'Region - Seats'!J23-'Region - Seats'!J25-'Region - Seats'!J27-'Region - Seats'!J28-'Region - Seats'!J30</f>
        <v>0</v>
      </c>
      <c r="J15" s="47">
        <f t="shared" si="3"/>
        <v>0</v>
      </c>
      <c r="K15" s="6"/>
      <c r="L15" s="45">
        <f t="shared" si="4"/>
        <v>153438</v>
      </c>
      <c r="M15" s="43">
        <f t="shared" si="5"/>
        <v>3.331089999652645E-2</v>
      </c>
      <c r="N15" s="22">
        <f t="shared" si="6"/>
        <v>0</v>
      </c>
      <c r="O15" s="44">
        <f t="shared" si="7"/>
        <v>0</v>
      </c>
    </row>
    <row r="16" spans="1:15" ht="15" thickBot="1" x14ac:dyDescent="0.4">
      <c r="A16" s="1" t="s">
        <v>4</v>
      </c>
      <c r="B16" s="7">
        <f>SUM(B9:B15)</f>
        <v>2297209</v>
      </c>
      <c r="C16" s="63">
        <f>SUM(C9:C15)</f>
        <v>1</v>
      </c>
      <c r="D16" s="55">
        <f>SUM(D9:D15)</f>
        <v>73</v>
      </c>
      <c r="E16" s="63">
        <f>SUM(E9:E15)</f>
        <v>1</v>
      </c>
      <c r="F16" s="1"/>
      <c r="G16" s="17">
        <f>SUM(G9:G15)</f>
        <v>2309031</v>
      </c>
      <c r="H16" s="35">
        <f>SUM(H9:H15)</f>
        <v>1</v>
      </c>
      <c r="I16" s="85">
        <f>SUM(I9:I15)</f>
        <v>56</v>
      </c>
      <c r="J16" s="35">
        <f>SUM(J9:J15)</f>
        <v>1</v>
      </c>
      <c r="K16" s="1"/>
      <c r="L16" s="46">
        <f>SUM(L9:L15)</f>
        <v>4606240</v>
      </c>
      <c r="M16" s="36">
        <f>SUM(M9:M15)</f>
        <v>1</v>
      </c>
      <c r="N16" s="14">
        <f>SUM(N9:N15)</f>
        <v>129</v>
      </c>
      <c r="O16" s="36">
        <f>SUM(O9:O15)</f>
        <v>1</v>
      </c>
    </row>
    <row r="17" spans="1:13" x14ac:dyDescent="0.35">
      <c r="B17" s="19"/>
      <c r="D17" t="s">
        <v>9</v>
      </c>
      <c r="G17" s="15"/>
      <c r="L17" s="15"/>
    </row>
    <row r="18" spans="1:13" ht="15" thickBot="1" x14ac:dyDescent="0.4">
      <c r="A18" s="1" t="s">
        <v>169</v>
      </c>
      <c r="B18" s="18">
        <f>'Constituency - Votes'!W81</f>
        <v>10000</v>
      </c>
      <c r="C18" s="37">
        <f>(B18/B20)</f>
        <v>4.3342410678876512E-3</v>
      </c>
      <c r="G18" s="9">
        <f>'Region - Votes'!J52</f>
        <v>6137</v>
      </c>
      <c r="H18" s="35">
        <f>G18/G20</f>
        <v>2.6507795546586682E-3</v>
      </c>
      <c r="L18" s="14">
        <f>B18+G18</f>
        <v>16137</v>
      </c>
      <c r="M18" s="36">
        <f>L18/L20</f>
        <v>3.4910609844242477E-3</v>
      </c>
    </row>
    <row r="19" spans="1:13" x14ac:dyDescent="0.35">
      <c r="A19" s="1"/>
      <c r="B19" s="1"/>
      <c r="M19" s="1"/>
    </row>
    <row r="20" spans="1:13" x14ac:dyDescent="0.35">
      <c r="A20" s="1" t="s">
        <v>14</v>
      </c>
      <c r="B20" s="52">
        <f>B16+B18</f>
        <v>2307209</v>
      </c>
      <c r="G20" s="10">
        <f>G16+G18</f>
        <v>2315168</v>
      </c>
      <c r="L20" s="16">
        <f>B20+G20</f>
        <v>4622377</v>
      </c>
      <c r="M20" s="6"/>
    </row>
    <row r="22" spans="1:13" x14ac:dyDescent="0.35">
      <c r="C22" t="s">
        <v>9</v>
      </c>
      <c r="E22" t="s">
        <v>9</v>
      </c>
    </row>
    <row r="23" spans="1:13" x14ac:dyDescent="0.35">
      <c r="E23" t="s">
        <v>9</v>
      </c>
    </row>
  </sheetData>
  <mergeCells count="6">
    <mergeCell ref="B7:E7"/>
    <mergeCell ref="G7:J7"/>
    <mergeCell ref="L7:O7"/>
    <mergeCell ref="A1:O1"/>
    <mergeCell ref="A3:O3"/>
    <mergeCell ref="A5:O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M9 M10:M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6"/>
  <sheetViews>
    <sheetView tabSelected="1" topLeftCell="I1" zoomScale="87" zoomScaleNormal="87" workbookViewId="0">
      <pane ySplit="7" topLeftCell="A71" activePane="bottomLeft" state="frozenSplit"/>
      <selection activeCell="U4" sqref="U4"/>
      <selection pane="bottomLeft" activeCell="W82" sqref="W82"/>
    </sheetView>
  </sheetViews>
  <sheetFormatPr defaultRowHeight="14.5" x14ac:dyDescent="0.35"/>
  <cols>
    <col min="1" max="1" width="42.7265625" bestFit="1" customWidth="1"/>
    <col min="2" max="2" width="10.08984375" customWidth="1"/>
    <col min="3" max="3" width="9.453125" bestFit="1" customWidth="1"/>
    <col min="4" max="4" width="9.81640625" customWidth="1"/>
    <col min="5" max="5" width="2.26953125" customWidth="1"/>
    <col min="6" max="6" width="11.6328125" bestFit="1" customWidth="1"/>
    <col min="7" max="7" width="10.26953125" customWidth="1"/>
    <col min="8" max="8" width="8.08984375" bestFit="1" customWidth="1"/>
    <col min="9" max="9" width="10.54296875" customWidth="1"/>
    <col min="10" max="10" width="13.08984375" customWidth="1"/>
    <col min="11" max="11" width="10" customWidth="1"/>
    <col min="12" max="12" width="11.26953125" customWidth="1"/>
    <col min="13" max="13" width="11.54296875" customWidth="1"/>
    <col min="14" max="14" width="12.81640625" customWidth="1"/>
    <col min="15" max="17" width="11.453125" customWidth="1"/>
    <col min="18" max="18" width="11.1796875" customWidth="1"/>
    <col min="19" max="19" width="10.453125" customWidth="1"/>
    <col min="20" max="20" width="13.453125" customWidth="1"/>
    <col min="21" max="21" width="11.36328125" customWidth="1"/>
    <col min="22" max="22" width="11.453125" customWidth="1"/>
    <col min="23" max="23" width="13" bestFit="1" customWidth="1"/>
    <col min="24" max="24" width="3.453125" customWidth="1"/>
    <col min="26" max="26" width="8.81640625" customWidth="1"/>
    <col min="27" max="27" width="10.6328125" customWidth="1"/>
  </cols>
  <sheetData>
    <row r="1" spans="1:27" x14ac:dyDescent="0.35">
      <c r="A1" s="87" t="s">
        <v>0</v>
      </c>
      <c r="B1" s="87"/>
      <c r="C1" s="87"/>
      <c r="D1" s="87"/>
      <c r="E1" s="87"/>
      <c r="F1" s="87"/>
      <c r="G1" s="87"/>
      <c r="H1" s="87"/>
    </row>
    <row r="3" spans="1:27" x14ac:dyDescent="0.35">
      <c r="A3" s="87" t="str">
        <f>Summary!A3</f>
        <v>Scottish Parliament Election 7 May 2026</v>
      </c>
      <c r="B3" s="87"/>
      <c r="C3" s="87"/>
      <c r="D3" s="87"/>
      <c r="E3" s="87"/>
      <c r="F3" s="87"/>
      <c r="G3" s="87"/>
      <c r="H3" s="87"/>
    </row>
    <row r="4" spans="1:27" x14ac:dyDescent="0.35">
      <c r="G4" t="s">
        <v>9</v>
      </c>
    </row>
    <row r="5" spans="1:27" x14ac:dyDescent="0.35">
      <c r="A5" s="1" t="s">
        <v>22</v>
      </c>
    </row>
    <row r="6" spans="1:27" x14ac:dyDescent="0.35">
      <c r="A6" s="1"/>
    </row>
    <row r="7" spans="1:27" ht="114" customHeight="1" x14ac:dyDescent="0.35">
      <c r="A7" s="25" t="s">
        <v>6</v>
      </c>
      <c r="B7" s="58" t="s">
        <v>12</v>
      </c>
      <c r="C7" s="58" t="s">
        <v>16</v>
      </c>
      <c r="D7" s="58" t="s">
        <v>14</v>
      </c>
      <c r="E7" s="60"/>
      <c r="F7" s="58" t="s">
        <v>153</v>
      </c>
      <c r="G7" s="58" t="s">
        <v>154</v>
      </c>
      <c r="H7" s="58" t="s">
        <v>155</v>
      </c>
      <c r="I7" s="58" t="s">
        <v>156</v>
      </c>
      <c r="J7" s="58" t="s">
        <v>157</v>
      </c>
      <c r="K7" s="58" t="s">
        <v>158</v>
      </c>
      <c r="L7" s="58" t="s">
        <v>159</v>
      </c>
      <c r="M7" s="58" t="s">
        <v>160</v>
      </c>
      <c r="N7" s="58" t="s">
        <v>161</v>
      </c>
      <c r="O7" s="58" t="s">
        <v>162</v>
      </c>
      <c r="P7" s="58" t="s">
        <v>163</v>
      </c>
      <c r="Q7" s="58" t="s">
        <v>164</v>
      </c>
      <c r="R7" s="58" t="s">
        <v>165</v>
      </c>
      <c r="S7" s="58" t="s">
        <v>166</v>
      </c>
      <c r="T7" s="58" t="s">
        <v>167</v>
      </c>
      <c r="U7" s="58" t="s">
        <v>168</v>
      </c>
      <c r="V7" s="58" t="s">
        <v>13</v>
      </c>
      <c r="W7" s="58" t="s">
        <v>169</v>
      </c>
      <c r="X7" s="4"/>
      <c r="Y7" s="58" t="s">
        <v>15</v>
      </c>
      <c r="Z7" s="58" t="s">
        <v>171</v>
      </c>
      <c r="AA7" s="58" t="s">
        <v>172</v>
      </c>
    </row>
    <row r="8" spans="1:27" x14ac:dyDescent="0.35">
      <c r="A8" t="s">
        <v>30</v>
      </c>
      <c r="B8" s="29">
        <v>5</v>
      </c>
      <c r="C8" s="29">
        <v>57939</v>
      </c>
      <c r="D8" s="59">
        <v>27328</v>
      </c>
      <c r="E8" s="29"/>
      <c r="F8" s="76"/>
      <c r="G8" s="76"/>
      <c r="H8" s="76"/>
      <c r="I8" s="76"/>
      <c r="J8" s="76"/>
      <c r="K8" s="76"/>
      <c r="L8" s="29">
        <v>3936</v>
      </c>
      <c r="M8" s="76"/>
      <c r="N8" s="29">
        <v>3688</v>
      </c>
      <c r="O8" s="76"/>
      <c r="P8" s="29">
        <v>5002</v>
      </c>
      <c r="Q8" s="29">
        <v>2563</v>
      </c>
      <c r="R8" s="76"/>
      <c r="S8" s="29">
        <v>11974</v>
      </c>
      <c r="T8" s="76"/>
      <c r="U8" s="76"/>
      <c r="V8" s="76"/>
      <c r="W8" s="59">
        <v>165</v>
      </c>
      <c r="Y8" s="29">
        <f>S8-P8</f>
        <v>6972</v>
      </c>
      <c r="Z8" s="42">
        <f t="shared" ref="Z8:Z39" si="0">D8/C8</f>
        <v>0.4716684789174822</v>
      </c>
      <c r="AA8" s="48">
        <f t="shared" ref="AA8:AA39" si="1">W8/D8</f>
        <v>6.0377634660421543E-3</v>
      </c>
    </row>
    <row r="9" spans="1:27" x14ac:dyDescent="0.35">
      <c r="A9" t="s">
        <v>31</v>
      </c>
      <c r="B9" s="29">
        <v>6</v>
      </c>
      <c r="C9" s="29">
        <v>62985</v>
      </c>
      <c r="D9" s="59">
        <v>34669</v>
      </c>
      <c r="E9" s="29"/>
      <c r="F9" s="76"/>
      <c r="G9" s="76"/>
      <c r="H9" s="76"/>
      <c r="I9" s="76"/>
      <c r="J9" s="76"/>
      <c r="K9" s="76"/>
      <c r="L9" s="29">
        <v>6113</v>
      </c>
      <c r="M9" s="76"/>
      <c r="N9" s="29">
        <v>10544</v>
      </c>
      <c r="O9" s="76"/>
      <c r="P9" s="29">
        <v>2805</v>
      </c>
      <c r="Q9" s="29">
        <v>2880</v>
      </c>
      <c r="R9" s="76"/>
      <c r="S9" s="51">
        <v>11788</v>
      </c>
      <c r="T9" s="76"/>
      <c r="U9" s="76"/>
      <c r="V9" s="59">
        <v>431</v>
      </c>
      <c r="W9" s="59">
        <v>108</v>
      </c>
      <c r="Y9" s="29">
        <f>S9-N9</f>
        <v>1244</v>
      </c>
      <c r="Z9" s="42">
        <f t="shared" si="0"/>
        <v>0.55043264269270464</v>
      </c>
      <c r="AA9" s="48">
        <f t="shared" si="1"/>
        <v>3.1151749401482592E-3</v>
      </c>
    </row>
    <row r="10" spans="1:27" ht="14" customHeight="1" x14ac:dyDescent="0.35">
      <c r="A10" t="s">
        <v>32</v>
      </c>
      <c r="B10" s="29">
        <v>6</v>
      </c>
      <c r="C10" s="29">
        <v>64289</v>
      </c>
      <c r="D10" s="59">
        <v>30609</v>
      </c>
      <c r="E10" s="29"/>
      <c r="F10" s="76"/>
      <c r="G10" s="59">
        <v>481</v>
      </c>
      <c r="H10" s="76"/>
      <c r="I10" s="76"/>
      <c r="J10" s="76"/>
      <c r="K10" s="76"/>
      <c r="L10" s="29">
        <v>7029</v>
      </c>
      <c r="M10" s="76"/>
      <c r="N10" s="29">
        <v>4496</v>
      </c>
      <c r="O10" s="76"/>
      <c r="P10" s="29">
        <v>3907</v>
      </c>
      <c r="Q10" s="29">
        <v>2823</v>
      </c>
      <c r="R10" s="76"/>
      <c r="S10" s="51">
        <v>11760</v>
      </c>
      <c r="T10" s="76"/>
      <c r="U10" s="76"/>
      <c r="V10" s="76"/>
      <c r="W10" s="59">
        <v>113</v>
      </c>
      <c r="Y10" s="29">
        <f>S10-L10</f>
        <v>4731</v>
      </c>
      <c r="Z10" s="42">
        <f t="shared" si="0"/>
        <v>0.47611566519933424</v>
      </c>
      <c r="AA10" s="48">
        <f t="shared" si="1"/>
        <v>3.691724656146885E-3</v>
      </c>
    </row>
    <row r="11" spans="1:27" x14ac:dyDescent="0.35">
      <c r="A11" t="s">
        <v>33</v>
      </c>
      <c r="B11" s="29">
        <v>5</v>
      </c>
      <c r="C11" s="29">
        <v>62556</v>
      </c>
      <c r="D11" s="29">
        <v>34895</v>
      </c>
      <c r="E11" s="29"/>
      <c r="F11" s="76"/>
      <c r="G11" s="76"/>
      <c r="H11" s="76"/>
      <c r="I11" s="76"/>
      <c r="J11" s="76"/>
      <c r="K11" s="76"/>
      <c r="L11" s="29">
        <v>7008</v>
      </c>
      <c r="M11" s="76"/>
      <c r="N11" s="29">
        <v>10681</v>
      </c>
      <c r="O11" s="76"/>
      <c r="P11" s="29">
        <v>1487</v>
      </c>
      <c r="Q11" s="29">
        <v>3999</v>
      </c>
      <c r="R11" s="76"/>
      <c r="S11" s="51">
        <v>11624</v>
      </c>
      <c r="T11" s="76"/>
      <c r="U11" s="76"/>
      <c r="V11" s="76"/>
      <c r="W11" s="59">
        <v>96</v>
      </c>
      <c r="Y11" s="29">
        <f>S11-N11</f>
        <v>943</v>
      </c>
      <c r="Z11" s="42">
        <f t="shared" si="0"/>
        <v>0.55782019310697617</v>
      </c>
      <c r="AA11" s="48">
        <f t="shared" si="1"/>
        <v>2.7511104742799827E-3</v>
      </c>
    </row>
    <row r="12" spans="1:27" x14ac:dyDescent="0.35">
      <c r="A12" t="s">
        <v>34</v>
      </c>
      <c r="B12" s="29">
        <v>5</v>
      </c>
      <c r="C12" s="29">
        <v>61255</v>
      </c>
      <c r="D12" s="29">
        <v>37165</v>
      </c>
      <c r="E12" s="29"/>
      <c r="F12" s="76"/>
      <c r="G12" s="76"/>
      <c r="H12" s="76"/>
      <c r="I12" s="76"/>
      <c r="J12" s="76"/>
      <c r="K12" s="76"/>
      <c r="L12" s="29">
        <v>5467</v>
      </c>
      <c r="M12" s="76"/>
      <c r="N12" s="51">
        <v>15897</v>
      </c>
      <c r="O12" s="76"/>
      <c r="P12" s="29">
        <v>1569</v>
      </c>
      <c r="Q12" s="29">
        <v>3995</v>
      </c>
      <c r="R12" s="76"/>
      <c r="S12" s="29">
        <v>10113</v>
      </c>
      <c r="T12" s="76"/>
      <c r="U12" s="76"/>
      <c r="V12" s="76"/>
      <c r="W12" s="29">
        <v>124</v>
      </c>
      <c r="Y12" s="29">
        <f>N12-S12</f>
        <v>5784</v>
      </c>
      <c r="Z12" s="42">
        <f t="shared" si="0"/>
        <v>0.60672598155252633</v>
      </c>
      <c r="AA12" s="48">
        <f t="shared" si="1"/>
        <v>3.3364724875554956E-3</v>
      </c>
    </row>
    <row r="13" spans="1:27" ht="14" customHeight="1" x14ac:dyDescent="0.35">
      <c r="A13" t="s">
        <v>35</v>
      </c>
      <c r="B13" s="29">
        <v>7</v>
      </c>
      <c r="C13" s="29">
        <v>54495</v>
      </c>
      <c r="D13" s="29">
        <v>25575</v>
      </c>
      <c r="E13" s="29"/>
      <c r="F13" s="76"/>
      <c r="G13" s="76"/>
      <c r="H13" s="76"/>
      <c r="I13" s="59">
        <v>441</v>
      </c>
      <c r="J13" s="76"/>
      <c r="K13" s="76"/>
      <c r="L13" s="29">
        <v>5821</v>
      </c>
      <c r="M13" s="76"/>
      <c r="N13" s="29">
        <v>1145</v>
      </c>
      <c r="O13" s="76"/>
      <c r="P13" s="29">
        <v>6201</v>
      </c>
      <c r="Q13" s="29">
        <v>660</v>
      </c>
      <c r="R13" s="76"/>
      <c r="S13" s="51">
        <v>10711</v>
      </c>
      <c r="T13" s="76"/>
      <c r="U13" s="76"/>
      <c r="V13" s="59">
        <v>505</v>
      </c>
      <c r="W13" s="29">
        <v>91</v>
      </c>
      <c r="Y13" s="29">
        <f>S13-P13</f>
        <v>4510</v>
      </c>
      <c r="Z13" s="42">
        <f t="shared" si="0"/>
        <v>0.46930911092760802</v>
      </c>
      <c r="AA13" s="48">
        <f t="shared" si="1"/>
        <v>3.5581622678396872E-3</v>
      </c>
    </row>
    <row r="14" spans="1:27" x14ac:dyDescent="0.35">
      <c r="A14" t="s">
        <v>36</v>
      </c>
      <c r="B14" s="29">
        <v>5</v>
      </c>
      <c r="C14" s="29">
        <v>72754</v>
      </c>
      <c r="D14" s="59">
        <v>36808</v>
      </c>
      <c r="E14" s="29"/>
      <c r="F14" s="76"/>
      <c r="G14" s="76"/>
      <c r="H14" s="76"/>
      <c r="I14" s="76"/>
      <c r="J14" s="76"/>
      <c r="K14" s="76"/>
      <c r="L14" s="29">
        <v>6831</v>
      </c>
      <c r="M14" s="76"/>
      <c r="N14" s="29">
        <v>2501</v>
      </c>
      <c r="O14" s="76"/>
      <c r="P14" s="29">
        <v>8035</v>
      </c>
      <c r="Q14" s="29">
        <v>2307</v>
      </c>
      <c r="R14" s="76"/>
      <c r="S14" s="51">
        <v>16944</v>
      </c>
      <c r="T14" s="76"/>
      <c r="U14" s="76"/>
      <c r="V14" s="76"/>
      <c r="W14" s="59">
        <v>190</v>
      </c>
      <c r="Y14" s="29">
        <f>S14-P14</f>
        <v>8909</v>
      </c>
      <c r="Z14" s="42">
        <f t="shared" si="0"/>
        <v>0.50592407290320807</v>
      </c>
      <c r="AA14" s="48">
        <f t="shared" si="1"/>
        <v>5.1619213214518581E-3</v>
      </c>
    </row>
    <row r="15" spans="1:27" x14ac:dyDescent="0.35">
      <c r="A15" t="s">
        <v>37</v>
      </c>
      <c r="B15" s="29">
        <v>6</v>
      </c>
      <c r="C15" s="29">
        <v>55067</v>
      </c>
      <c r="D15" s="29">
        <v>29094</v>
      </c>
      <c r="E15" s="29"/>
      <c r="F15" s="76"/>
      <c r="G15" s="76"/>
      <c r="H15" s="76"/>
      <c r="I15" s="76"/>
      <c r="J15" s="76"/>
      <c r="K15" s="76"/>
      <c r="L15" s="29">
        <v>4844</v>
      </c>
      <c r="M15" s="76"/>
      <c r="N15" s="29">
        <v>8058</v>
      </c>
      <c r="O15" s="76"/>
      <c r="P15" s="29">
        <v>1676</v>
      </c>
      <c r="Q15" s="29">
        <v>2647</v>
      </c>
      <c r="R15" s="76"/>
      <c r="S15" s="51">
        <v>11308</v>
      </c>
      <c r="T15" s="76"/>
      <c r="U15" s="76"/>
      <c r="V15" s="59">
        <v>468</v>
      </c>
      <c r="W15" s="29">
        <v>93</v>
      </c>
      <c r="Y15" s="29">
        <f>S15-N15</f>
        <v>3250</v>
      </c>
      <c r="Z15" s="42">
        <f t="shared" si="0"/>
        <v>0.52833820618519256</v>
      </c>
      <c r="AA15" s="48">
        <f t="shared" si="1"/>
        <v>3.1965353681171374E-3</v>
      </c>
    </row>
    <row r="16" spans="1:27" x14ac:dyDescent="0.35">
      <c r="A16" t="s">
        <v>38</v>
      </c>
      <c r="B16" s="29">
        <v>5</v>
      </c>
      <c r="C16" s="29">
        <v>58967</v>
      </c>
      <c r="D16" s="29">
        <v>31508</v>
      </c>
      <c r="E16" s="29"/>
      <c r="F16" s="76"/>
      <c r="G16" s="76"/>
      <c r="H16" s="76"/>
      <c r="I16" s="76"/>
      <c r="J16" s="76"/>
      <c r="K16" s="76"/>
      <c r="L16" s="29">
        <v>5583</v>
      </c>
      <c r="M16" s="76"/>
      <c r="N16" s="29">
        <v>6681</v>
      </c>
      <c r="O16" s="76"/>
      <c r="P16" s="29">
        <v>3344</v>
      </c>
      <c r="Q16" s="29">
        <v>2488</v>
      </c>
      <c r="R16" s="76"/>
      <c r="S16" s="51">
        <v>13289</v>
      </c>
      <c r="T16" s="76"/>
      <c r="U16" s="76"/>
      <c r="V16" s="76"/>
      <c r="W16" s="29">
        <v>123</v>
      </c>
      <c r="Y16" s="29">
        <f>S16-N16</f>
        <v>6608</v>
      </c>
      <c r="Z16" s="42">
        <f t="shared" si="0"/>
        <v>0.53433276239252459</v>
      </c>
      <c r="AA16" s="48">
        <f t="shared" si="1"/>
        <v>3.9037704709914941E-3</v>
      </c>
    </row>
    <row r="17" spans="1:27" x14ac:dyDescent="0.35">
      <c r="A17" t="s">
        <v>39</v>
      </c>
      <c r="B17" s="29">
        <v>7</v>
      </c>
      <c r="C17" s="29">
        <v>49796</v>
      </c>
      <c r="D17" s="29">
        <v>27673</v>
      </c>
      <c r="E17" s="29"/>
      <c r="F17" s="76"/>
      <c r="G17" s="76"/>
      <c r="H17" s="76"/>
      <c r="I17" s="76"/>
      <c r="J17" s="76"/>
      <c r="K17" s="76"/>
      <c r="L17" s="29">
        <v>3678</v>
      </c>
      <c r="M17" s="76"/>
      <c r="N17" s="29">
        <v>1703</v>
      </c>
      <c r="O17" s="76"/>
      <c r="P17" s="29">
        <v>1740</v>
      </c>
      <c r="Q17" s="29">
        <v>8468</v>
      </c>
      <c r="R17" s="76"/>
      <c r="S17" s="51">
        <v>11019</v>
      </c>
      <c r="T17" s="76"/>
      <c r="U17" s="76"/>
      <c r="V17" s="59">
        <f>769+179</f>
        <v>948</v>
      </c>
      <c r="W17" s="29">
        <v>117</v>
      </c>
      <c r="Y17" s="29">
        <f>S17-Q17</f>
        <v>2551</v>
      </c>
      <c r="Z17" s="42">
        <f t="shared" si="0"/>
        <v>0.55572736766005304</v>
      </c>
      <c r="AA17" s="48">
        <f t="shared" si="1"/>
        <v>4.2279478191739241E-3</v>
      </c>
    </row>
    <row r="18" spans="1:27" ht="14" customHeight="1" x14ac:dyDescent="0.35">
      <c r="A18" t="s">
        <v>40</v>
      </c>
      <c r="B18" s="29">
        <v>7</v>
      </c>
      <c r="C18" s="29">
        <v>63001</v>
      </c>
      <c r="D18" s="29">
        <v>35400</v>
      </c>
      <c r="E18" s="29"/>
      <c r="F18" s="76"/>
      <c r="G18" s="76"/>
      <c r="H18" s="76"/>
      <c r="I18" s="76"/>
      <c r="J18" s="76"/>
      <c r="K18" s="76"/>
      <c r="L18" s="29">
        <v>5355</v>
      </c>
      <c r="M18" s="59">
        <v>78</v>
      </c>
      <c r="N18" s="29">
        <v>8448</v>
      </c>
      <c r="O18" s="76"/>
      <c r="P18" s="29">
        <v>6394</v>
      </c>
      <c r="Q18" s="29">
        <v>1427</v>
      </c>
      <c r="R18" s="76"/>
      <c r="S18" s="51">
        <v>12848</v>
      </c>
      <c r="T18" s="76"/>
      <c r="U18" s="76"/>
      <c r="V18" s="59">
        <v>742</v>
      </c>
      <c r="W18" s="29">
        <v>108</v>
      </c>
      <c r="Y18" s="29">
        <f>S18-N18</f>
        <v>4400</v>
      </c>
      <c r="Z18" s="42">
        <f t="shared" si="0"/>
        <v>0.56189584292312822</v>
      </c>
      <c r="AA18" s="48">
        <f t="shared" si="1"/>
        <v>3.0508474576271187E-3</v>
      </c>
    </row>
    <row r="19" spans="1:27" x14ac:dyDescent="0.35">
      <c r="A19" t="s">
        <v>41</v>
      </c>
      <c r="B19" s="29">
        <v>6</v>
      </c>
      <c r="C19" s="29">
        <v>61536</v>
      </c>
      <c r="D19" s="29">
        <v>29574</v>
      </c>
      <c r="E19" s="29"/>
      <c r="F19" s="76"/>
      <c r="G19" s="76"/>
      <c r="H19" s="76"/>
      <c r="I19" s="76"/>
      <c r="J19" s="76"/>
      <c r="K19" s="76"/>
      <c r="L19" s="29">
        <v>10010</v>
      </c>
      <c r="M19" s="76"/>
      <c r="N19" s="29">
        <v>6348</v>
      </c>
      <c r="O19" s="76"/>
      <c r="P19" s="29">
        <v>1049</v>
      </c>
      <c r="Q19" s="29">
        <v>1162</v>
      </c>
      <c r="R19" s="76"/>
      <c r="S19" s="51">
        <v>10374</v>
      </c>
      <c r="T19" s="76"/>
      <c r="U19" s="76"/>
      <c r="V19" s="59">
        <v>555</v>
      </c>
      <c r="W19" s="29">
        <v>76</v>
      </c>
      <c r="Y19" s="29">
        <f>S19-L19</f>
        <v>364</v>
      </c>
      <c r="Z19" s="42">
        <f t="shared" si="0"/>
        <v>0.48059672386895474</v>
      </c>
      <c r="AA19" s="48">
        <f t="shared" si="1"/>
        <v>2.5698248461486443E-3</v>
      </c>
    </row>
    <row r="20" spans="1:27" x14ac:dyDescent="0.35">
      <c r="A20" t="s">
        <v>42</v>
      </c>
      <c r="B20" s="29">
        <v>6</v>
      </c>
      <c r="C20" s="29">
        <v>68052</v>
      </c>
      <c r="D20" s="59">
        <v>33479</v>
      </c>
      <c r="E20" s="29"/>
      <c r="F20" s="76"/>
      <c r="G20" s="76"/>
      <c r="H20" s="76"/>
      <c r="I20" s="59">
        <v>227</v>
      </c>
      <c r="J20" s="76"/>
      <c r="K20" s="76"/>
      <c r="L20" s="29">
        <v>7511</v>
      </c>
      <c r="M20" s="76"/>
      <c r="N20" s="29">
        <v>2091</v>
      </c>
      <c r="O20" s="76"/>
      <c r="P20" s="29">
        <v>8007</v>
      </c>
      <c r="Q20" s="29">
        <v>1937</v>
      </c>
      <c r="R20" s="76"/>
      <c r="S20" s="51">
        <v>13594</v>
      </c>
      <c r="T20" s="76"/>
      <c r="U20" s="76"/>
      <c r="V20" s="76"/>
      <c r="W20" s="59">
        <v>112</v>
      </c>
      <c r="Y20" s="29">
        <f>S20-P20</f>
        <v>5587</v>
      </c>
      <c r="Z20" s="42">
        <f t="shared" si="0"/>
        <v>0.49196202903661906</v>
      </c>
      <c r="AA20" s="48">
        <f t="shared" si="1"/>
        <v>3.3453806864004302E-3</v>
      </c>
    </row>
    <row r="21" spans="1:27" x14ac:dyDescent="0.35">
      <c r="A21" t="s">
        <v>43</v>
      </c>
      <c r="B21" s="29">
        <v>7</v>
      </c>
      <c r="C21" s="29">
        <v>56542</v>
      </c>
      <c r="D21" s="29">
        <v>30639</v>
      </c>
      <c r="E21" s="29"/>
      <c r="F21" s="76"/>
      <c r="G21" s="59">
        <v>264</v>
      </c>
      <c r="H21" s="59">
        <v>112</v>
      </c>
      <c r="I21" s="76"/>
      <c r="J21" s="76"/>
      <c r="K21" s="76"/>
      <c r="L21" s="29">
        <v>3900</v>
      </c>
      <c r="M21" s="76"/>
      <c r="N21" s="29">
        <v>1117</v>
      </c>
      <c r="O21" s="76"/>
      <c r="P21" s="29">
        <v>894</v>
      </c>
      <c r="Q21" s="51">
        <v>14666</v>
      </c>
      <c r="R21" s="76"/>
      <c r="S21" s="29">
        <v>9574</v>
      </c>
      <c r="T21" s="76"/>
      <c r="U21" s="76"/>
      <c r="V21" s="76"/>
      <c r="W21" s="29">
        <v>112</v>
      </c>
      <c r="Y21" s="29">
        <f>Q21-S21</f>
        <v>5092</v>
      </c>
      <c r="Z21" s="42">
        <f t="shared" si="0"/>
        <v>0.54188037211276574</v>
      </c>
      <c r="AA21" s="48">
        <f t="shared" si="1"/>
        <v>3.6554717843271648E-3</v>
      </c>
    </row>
    <row r="22" spans="1:27" x14ac:dyDescent="0.35">
      <c r="A22" t="s">
        <v>44</v>
      </c>
      <c r="B22" s="29">
        <v>7</v>
      </c>
      <c r="C22" s="29">
        <v>59417</v>
      </c>
      <c r="D22" s="29">
        <v>29024</v>
      </c>
      <c r="E22" s="29"/>
      <c r="F22" s="76"/>
      <c r="G22" s="76"/>
      <c r="H22" s="76"/>
      <c r="I22" s="76"/>
      <c r="J22" s="76"/>
      <c r="K22" s="76"/>
      <c r="L22" s="29">
        <v>6988</v>
      </c>
      <c r="M22" s="76"/>
      <c r="N22" s="29">
        <v>3680</v>
      </c>
      <c r="O22" s="76"/>
      <c r="P22" s="29">
        <v>6671</v>
      </c>
      <c r="Q22" s="29">
        <v>1187</v>
      </c>
      <c r="R22" s="76"/>
      <c r="S22" s="51">
        <v>9610</v>
      </c>
      <c r="T22" s="76"/>
      <c r="U22" s="76"/>
      <c r="V22" s="59">
        <f>413+412</f>
        <v>825</v>
      </c>
      <c r="W22" s="29">
        <v>63</v>
      </c>
      <c r="Y22" s="29">
        <f>S22-L22</f>
        <v>2622</v>
      </c>
      <c r="Z22" s="42">
        <f t="shared" si="0"/>
        <v>0.48847972802396622</v>
      </c>
      <c r="AA22" s="48">
        <f t="shared" si="1"/>
        <v>2.1706174200661521E-3</v>
      </c>
    </row>
    <row r="23" spans="1:27" x14ac:dyDescent="0.35">
      <c r="A23" t="s">
        <v>45</v>
      </c>
      <c r="B23" s="29">
        <v>7</v>
      </c>
      <c r="C23" s="29">
        <v>57113</v>
      </c>
      <c r="D23" s="29">
        <v>32485</v>
      </c>
      <c r="E23" s="29"/>
      <c r="F23" s="76"/>
      <c r="G23" s="59">
        <v>1228</v>
      </c>
      <c r="H23" s="76"/>
      <c r="I23" s="76"/>
      <c r="J23" s="76"/>
      <c r="K23" s="76"/>
      <c r="L23" s="29">
        <v>5181</v>
      </c>
      <c r="M23" s="76"/>
      <c r="N23" s="29">
        <v>3592</v>
      </c>
      <c r="O23" s="76"/>
      <c r="P23" s="29">
        <v>7958</v>
      </c>
      <c r="Q23" s="29">
        <v>1841</v>
      </c>
      <c r="R23" s="76"/>
      <c r="S23" s="51">
        <v>12222</v>
      </c>
      <c r="T23" s="76"/>
      <c r="U23" s="76"/>
      <c r="V23" s="59">
        <v>345</v>
      </c>
      <c r="W23" s="29">
        <v>118</v>
      </c>
      <c r="Y23" s="29">
        <f t="shared" ref="Y23:Y29" si="2">S23-P23</f>
        <v>4264</v>
      </c>
      <c r="Z23" s="42">
        <f t="shared" si="0"/>
        <v>0.56878469000052523</v>
      </c>
      <c r="AA23" s="48">
        <f t="shared" si="1"/>
        <v>3.6324457441896259E-3</v>
      </c>
    </row>
    <row r="24" spans="1:27" x14ac:dyDescent="0.35">
      <c r="A24" t="s">
        <v>46</v>
      </c>
      <c r="B24" s="29">
        <v>6</v>
      </c>
      <c r="C24" s="29">
        <v>54483</v>
      </c>
      <c r="D24" s="59">
        <v>31615</v>
      </c>
      <c r="E24" s="29"/>
      <c r="F24" s="76"/>
      <c r="G24" s="76"/>
      <c r="H24" s="76"/>
      <c r="I24" s="76"/>
      <c r="J24" s="76"/>
      <c r="K24" s="76"/>
      <c r="L24" s="29">
        <v>4510</v>
      </c>
      <c r="M24" s="59">
        <v>647</v>
      </c>
      <c r="N24" s="29">
        <v>1820</v>
      </c>
      <c r="O24" s="76"/>
      <c r="P24" s="29">
        <v>7929</v>
      </c>
      <c r="Q24" s="29">
        <v>4419</v>
      </c>
      <c r="R24" s="76"/>
      <c r="S24" s="51">
        <v>12126</v>
      </c>
      <c r="T24" s="76"/>
      <c r="U24" s="76"/>
      <c r="V24" s="76"/>
      <c r="W24" s="59">
        <v>164</v>
      </c>
      <c r="Y24" s="29">
        <f t="shared" si="2"/>
        <v>4197</v>
      </c>
      <c r="Z24" s="42">
        <f t="shared" si="0"/>
        <v>0.58027274562707631</v>
      </c>
      <c r="AA24" s="48">
        <f t="shared" si="1"/>
        <v>5.1874110390637352E-3</v>
      </c>
    </row>
    <row r="25" spans="1:27" x14ac:dyDescent="0.35">
      <c r="A25" t="s">
        <v>47</v>
      </c>
      <c r="B25" s="29">
        <v>5</v>
      </c>
      <c r="C25" s="29">
        <v>63343</v>
      </c>
      <c r="D25" s="29">
        <v>35984</v>
      </c>
      <c r="E25" s="29"/>
      <c r="F25" s="76"/>
      <c r="G25" s="76"/>
      <c r="H25" s="76"/>
      <c r="I25" s="76"/>
      <c r="J25" s="76"/>
      <c r="K25" s="76"/>
      <c r="L25" s="29">
        <v>7898</v>
      </c>
      <c r="M25" s="76"/>
      <c r="N25" s="29">
        <v>4344</v>
      </c>
      <c r="O25" s="76"/>
      <c r="P25" s="29">
        <v>8618</v>
      </c>
      <c r="Q25" s="29">
        <v>1957</v>
      </c>
      <c r="R25" s="76"/>
      <c r="S25" s="51">
        <v>13006</v>
      </c>
      <c r="T25" s="76"/>
      <c r="U25" s="76"/>
      <c r="V25" s="76"/>
      <c r="W25" s="29">
        <v>161</v>
      </c>
      <c r="Y25" s="29">
        <f t="shared" si="2"/>
        <v>4388</v>
      </c>
      <c r="Z25" s="42">
        <f t="shared" si="0"/>
        <v>0.56808171384367645</v>
      </c>
      <c r="AA25" s="48">
        <f t="shared" si="1"/>
        <v>4.4742107603379282E-3</v>
      </c>
    </row>
    <row r="26" spans="1:27" x14ac:dyDescent="0.35">
      <c r="A26" t="s">
        <v>48</v>
      </c>
      <c r="B26" s="29">
        <v>5</v>
      </c>
      <c r="C26" s="29">
        <v>59023</v>
      </c>
      <c r="D26" s="29">
        <v>29595</v>
      </c>
      <c r="E26" s="29"/>
      <c r="F26" s="76"/>
      <c r="G26" s="76"/>
      <c r="H26" s="76"/>
      <c r="I26" s="76"/>
      <c r="J26" s="76"/>
      <c r="K26" s="76"/>
      <c r="L26" s="29">
        <v>5145</v>
      </c>
      <c r="M26" s="76"/>
      <c r="N26" s="29">
        <v>1109</v>
      </c>
      <c r="O26" s="76"/>
      <c r="P26" s="29">
        <v>7682</v>
      </c>
      <c r="Q26" s="29">
        <v>1048</v>
      </c>
      <c r="R26" s="76"/>
      <c r="S26" s="51">
        <v>14458</v>
      </c>
      <c r="T26" s="76"/>
      <c r="U26" s="76"/>
      <c r="V26" s="76"/>
      <c r="W26" s="29">
        <v>153</v>
      </c>
      <c r="Y26" s="29">
        <f t="shared" si="2"/>
        <v>6776</v>
      </c>
      <c r="Z26" s="42">
        <f t="shared" si="0"/>
        <v>0.50141470274299849</v>
      </c>
      <c r="AA26" s="48">
        <f t="shared" si="1"/>
        <v>5.1697921946274707E-3</v>
      </c>
    </row>
    <row r="27" spans="1:27" x14ac:dyDescent="0.35">
      <c r="A27" t="s">
        <v>49</v>
      </c>
      <c r="B27" s="29">
        <v>6</v>
      </c>
      <c r="C27" s="29">
        <v>57226</v>
      </c>
      <c r="D27" s="29">
        <v>27153</v>
      </c>
      <c r="E27" s="29"/>
      <c r="F27" s="76"/>
      <c r="G27" s="59">
        <v>304</v>
      </c>
      <c r="H27" s="76"/>
      <c r="I27" s="76"/>
      <c r="J27" s="76"/>
      <c r="K27" s="76"/>
      <c r="L27" s="29">
        <v>4708</v>
      </c>
      <c r="M27" s="76"/>
      <c r="N27" s="29">
        <v>2201</v>
      </c>
      <c r="O27" s="76"/>
      <c r="P27" s="29">
        <v>6307</v>
      </c>
      <c r="Q27" s="29">
        <v>1547</v>
      </c>
      <c r="R27" s="76"/>
      <c r="S27" s="51">
        <v>11994</v>
      </c>
      <c r="T27" s="76"/>
      <c r="U27" s="76"/>
      <c r="V27" s="76"/>
      <c r="W27" s="29">
        <v>92</v>
      </c>
      <c r="Y27" s="29">
        <f t="shared" si="2"/>
        <v>5687</v>
      </c>
      <c r="Z27" s="42">
        <f t="shared" si="0"/>
        <v>0.47448712123859782</v>
      </c>
      <c r="AA27" s="48">
        <f t="shared" si="1"/>
        <v>3.3882075645416711E-3</v>
      </c>
    </row>
    <row r="28" spans="1:27" x14ac:dyDescent="0.35">
      <c r="A28" t="s">
        <v>50</v>
      </c>
      <c r="B28" s="29">
        <v>6</v>
      </c>
      <c r="C28" s="29">
        <v>50828</v>
      </c>
      <c r="D28" s="29">
        <v>27249</v>
      </c>
      <c r="E28" s="29"/>
      <c r="F28" s="76"/>
      <c r="G28" s="59">
        <v>226</v>
      </c>
      <c r="H28" s="76"/>
      <c r="I28" s="76"/>
      <c r="J28" s="76"/>
      <c r="K28" s="76"/>
      <c r="L28" s="29">
        <v>4580</v>
      </c>
      <c r="M28" s="76"/>
      <c r="N28" s="29">
        <v>1129</v>
      </c>
      <c r="O28" s="76"/>
      <c r="P28" s="29">
        <v>6472</v>
      </c>
      <c r="Q28" s="29">
        <v>949</v>
      </c>
      <c r="R28" s="76"/>
      <c r="S28" s="51">
        <v>13787</v>
      </c>
      <c r="T28" s="76"/>
      <c r="U28" s="76"/>
      <c r="V28" s="76"/>
      <c r="W28" s="29">
        <v>106</v>
      </c>
      <c r="Y28" s="29">
        <f t="shared" si="2"/>
        <v>7315</v>
      </c>
      <c r="Z28" s="42">
        <f t="shared" si="0"/>
        <v>0.53610214842212955</v>
      </c>
      <c r="AA28" s="48">
        <f t="shared" si="1"/>
        <v>3.890051011046277E-3</v>
      </c>
    </row>
    <row r="29" spans="1:27" x14ac:dyDescent="0.35">
      <c r="A29" t="s">
        <v>51</v>
      </c>
      <c r="B29" s="29">
        <v>6</v>
      </c>
      <c r="C29" s="29">
        <v>56614</v>
      </c>
      <c r="D29" s="29">
        <v>30302</v>
      </c>
      <c r="E29" s="29"/>
      <c r="F29" s="59">
        <v>411</v>
      </c>
      <c r="G29" s="76"/>
      <c r="H29" s="76"/>
      <c r="I29" s="76"/>
      <c r="J29" s="76"/>
      <c r="K29" s="76"/>
      <c r="L29" s="29">
        <v>5404</v>
      </c>
      <c r="M29" s="76"/>
      <c r="N29" s="29">
        <v>4904</v>
      </c>
      <c r="O29" s="76"/>
      <c r="P29" s="29">
        <v>6022</v>
      </c>
      <c r="Q29" s="29">
        <v>1592</v>
      </c>
      <c r="R29" s="76"/>
      <c r="S29" s="51">
        <v>11814</v>
      </c>
      <c r="T29" s="76"/>
      <c r="U29" s="76"/>
      <c r="V29" s="76"/>
      <c r="W29" s="29">
        <v>155</v>
      </c>
      <c r="Y29" s="29">
        <f t="shared" si="2"/>
        <v>5792</v>
      </c>
      <c r="Z29" s="42">
        <f t="shared" si="0"/>
        <v>0.53523863355353796</v>
      </c>
      <c r="AA29" s="48">
        <f t="shared" si="1"/>
        <v>5.1151739159131411E-3</v>
      </c>
    </row>
    <row r="30" spans="1:27" x14ac:dyDescent="0.35">
      <c r="A30" t="s">
        <v>52</v>
      </c>
      <c r="B30" s="29">
        <v>5</v>
      </c>
      <c r="C30" s="29">
        <v>60254</v>
      </c>
      <c r="D30" s="29">
        <v>29425</v>
      </c>
      <c r="E30" s="29"/>
      <c r="F30" s="76"/>
      <c r="G30" s="76"/>
      <c r="H30" s="76"/>
      <c r="I30" s="76"/>
      <c r="J30" s="76"/>
      <c r="K30" s="76"/>
      <c r="L30" s="29">
        <v>7049</v>
      </c>
      <c r="M30" s="76"/>
      <c r="N30" s="29">
        <v>2222</v>
      </c>
      <c r="O30" s="76"/>
      <c r="P30" s="29">
        <v>7208</v>
      </c>
      <c r="Q30" s="29">
        <v>1442</v>
      </c>
      <c r="R30" s="76"/>
      <c r="S30" s="51">
        <v>11375</v>
      </c>
      <c r="T30" s="76"/>
      <c r="U30" s="76"/>
      <c r="V30" s="76"/>
      <c r="W30" s="29">
        <v>129</v>
      </c>
      <c r="Y30" s="29">
        <f>S30-P30</f>
        <v>4167</v>
      </c>
      <c r="Z30" s="42">
        <f t="shared" si="0"/>
        <v>0.48834932120689084</v>
      </c>
      <c r="AA30" s="48">
        <f t="shared" si="1"/>
        <v>4.3840271877655058E-3</v>
      </c>
    </row>
    <row r="31" spans="1:27" x14ac:dyDescent="0.35">
      <c r="A31" t="s">
        <v>53</v>
      </c>
      <c r="B31" s="29">
        <v>7</v>
      </c>
      <c r="C31" s="29">
        <v>56335</v>
      </c>
      <c r="D31" s="29">
        <v>32114</v>
      </c>
      <c r="E31" s="29"/>
      <c r="F31" s="76"/>
      <c r="G31" s="76"/>
      <c r="H31" s="76"/>
      <c r="I31" s="76"/>
      <c r="J31" s="76"/>
      <c r="K31" s="76"/>
      <c r="L31" s="29">
        <v>5040</v>
      </c>
      <c r="M31" s="76"/>
      <c r="N31" s="29">
        <v>1368</v>
      </c>
      <c r="O31" s="76"/>
      <c r="P31" s="51">
        <v>12747</v>
      </c>
      <c r="Q31" s="29">
        <v>1196</v>
      </c>
      <c r="R31" s="76"/>
      <c r="S31" s="29">
        <v>10961</v>
      </c>
      <c r="T31" s="59">
        <v>356</v>
      </c>
      <c r="U31" s="76"/>
      <c r="V31" s="59">
        <v>355</v>
      </c>
      <c r="W31" s="29">
        <v>91</v>
      </c>
      <c r="Y31" s="29">
        <f>P31-S31</f>
        <v>1786</v>
      </c>
      <c r="Z31" s="42">
        <f t="shared" si="0"/>
        <v>0.57005414041004709</v>
      </c>
      <c r="AA31" s="48">
        <f t="shared" si="1"/>
        <v>2.8336551036930932E-3</v>
      </c>
    </row>
    <row r="32" spans="1:27" x14ac:dyDescent="0.35">
      <c r="A32" t="s">
        <v>54</v>
      </c>
      <c r="B32" s="29">
        <v>6</v>
      </c>
      <c r="C32" s="29">
        <v>63310</v>
      </c>
      <c r="D32" s="29">
        <v>32751</v>
      </c>
      <c r="E32" s="29"/>
      <c r="F32" s="76"/>
      <c r="G32" s="76"/>
      <c r="H32" s="76"/>
      <c r="I32" s="76"/>
      <c r="J32" s="76"/>
      <c r="K32" s="76"/>
      <c r="L32" s="29">
        <v>5783</v>
      </c>
      <c r="M32" s="59">
        <v>200</v>
      </c>
      <c r="N32" s="51">
        <v>11370</v>
      </c>
      <c r="O32" s="76"/>
      <c r="P32" s="29">
        <v>3364</v>
      </c>
      <c r="Q32" s="29">
        <v>1660</v>
      </c>
      <c r="R32" s="76"/>
      <c r="S32" s="29">
        <v>10262</v>
      </c>
      <c r="T32" s="76"/>
      <c r="U32" s="76"/>
      <c r="V32" s="76"/>
      <c r="W32" s="29">
        <v>112</v>
      </c>
      <c r="Y32" s="29">
        <f>N32-S32</f>
        <v>1108</v>
      </c>
      <c r="Z32" s="42">
        <f t="shared" si="0"/>
        <v>0.51731164113094297</v>
      </c>
      <c r="AA32" s="48">
        <f t="shared" si="1"/>
        <v>3.4197429086134773E-3</v>
      </c>
    </row>
    <row r="33" spans="1:27" x14ac:dyDescent="0.35">
      <c r="A33" t="s">
        <v>55</v>
      </c>
      <c r="B33" s="29">
        <v>7</v>
      </c>
      <c r="C33" s="29">
        <v>57098</v>
      </c>
      <c r="D33" s="29">
        <v>26689</v>
      </c>
      <c r="E33" s="29"/>
      <c r="F33" s="76"/>
      <c r="G33" s="76"/>
      <c r="H33" s="76"/>
      <c r="I33" s="76"/>
      <c r="J33" s="76"/>
      <c r="K33" s="76"/>
      <c r="L33" s="29">
        <v>4135</v>
      </c>
      <c r="M33" s="76"/>
      <c r="N33" s="29">
        <v>1999</v>
      </c>
      <c r="O33" s="76"/>
      <c r="P33" s="29">
        <v>4792</v>
      </c>
      <c r="Q33" s="29">
        <v>2086</v>
      </c>
      <c r="R33" s="76"/>
      <c r="S33" s="51">
        <v>12969</v>
      </c>
      <c r="T33" s="59">
        <v>361</v>
      </c>
      <c r="U33" s="59">
        <v>209</v>
      </c>
      <c r="V33" s="76"/>
      <c r="W33" s="29">
        <v>138</v>
      </c>
      <c r="Y33" s="29">
        <f>S33-P33</f>
        <v>8177</v>
      </c>
      <c r="Z33" s="42">
        <f t="shared" si="0"/>
        <v>0.46742442817611823</v>
      </c>
      <c r="AA33" s="48">
        <f>W33/D33</f>
        <v>5.1706695642399492E-3</v>
      </c>
    </row>
    <row r="34" spans="1:27" x14ac:dyDescent="0.35">
      <c r="A34" t="s">
        <v>56</v>
      </c>
      <c r="B34" s="29">
        <v>6</v>
      </c>
      <c r="C34" s="29">
        <v>56095</v>
      </c>
      <c r="D34" s="29">
        <v>26022</v>
      </c>
      <c r="E34" s="29"/>
      <c r="F34" s="76"/>
      <c r="G34" s="76"/>
      <c r="H34" s="76"/>
      <c r="I34" s="76"/>
      <c r="J34" s="76"/>
      <c r="K34" s="76"/>
      <c r="L34" s="29">
        <v>3315</v>
      </c>
      <c r="M34" s="76"/>
      <c r="N34" s="29">
        <v>881</v>
      </c>
      <c r="O34" s="76"/>
      <c r="P34" s="29">
        <v>6365</v>
      </c>
      <c r="Q34" s="29">
        <v>1980</v>
      </c>
      <c r="R34" s="76"/>
      <c r="S34" s="51">
        <v>12722</v>
      </c>
      <c r="T34" s="59">
        <v>649</v>
      </c>
      <c r="U34" s="76"/>
      <c r="V34" s="76"/>
      <c r="W34" s="29">
        <v>110</v>
      </c>
      <c r="Y34" s="29">
        <f>S34-P34</f>
        <v>6357</v>
      </c>
      <c r="Z34" s="42">
        <f t="shared" si="0"/>
        <v>0.46389161244317673</v>
      </c>
      <c r="AA34" s="48">
        <f>W34/D34</f>
        <v>4.227192375682115E-3</v>
      </c>
    </row>
    <row r="35" spans="1:27" x14ac:dyDescent="0.35">
      <c r="A35" t="s">
        <v>57</v>
      </c>
      <c r="B35" s="29">
        <v>5</v>
      </c>
      <c r="C35" s="29">
        <v>64247</v>
      </c>
      <c r="D35" s="29">
        <v>34307</v>
      </c>
      <c r="E35" s="29"/>
      <c r="F35" s="76"/>
      <c r="G35" s="76"/>
      <c r="H35" s="76"/>
      <c r="I35" s="76"/>
      <c r="J35" s="76"/>
      <c r="K35" s="76"/>
      <c r="L35" s="29">
        <v>5093</v>
      </c>
      <c r="M35" s="76"/>
      <c r="N35" s="29">
        <v>2209</v>
      </c>
      <c r="O35" s="76"/>
      <c r="P35" s="29">
        <v>8769</v>
      </c>
      <c r="Q35" s="29">
        <v>3849</v>
      </c>
      <c r="R35" s="76"/>
      <c r="S35" s="51">
        <v>14206</v>
      </c>
      <c r="T35" s="76"/>
      <c r="U35" s="76"/>
      <c r="V35" s="76"/>
      <c r="W35" s="29">
        <v>181</v>
      </c>
      <c r="Y35" s="29">
        <f>S35-P35</f>
        <v>5437</v>
      </c>
      <c r="Z35" s="42">
        <f t="shared" si="0"/>
        <v>0.53398602269366668</v>
      </c>
      <c r="AA35" s="48">
        <f t="shared" si="1"/>
        <v>5.2758912175357798E-3</v>
      </c>
    </row>
    <row r="36" spans="1:27" x14ac:dyDescent="0.35">
      <c r="A36" t="s">
        <v>58</v>
      </c>
      <c r="B36" s="29">
        <v>6</v>
      </c>
      <c r="C36" s="29">
        <v>61028</v>
      </c>
      <c r="D36" s="29">
        <v>33943</v>
      </c>
      <c r="E36" s="29"/>
      <c r="F36" s="76"/>
      <c r="G36" s="76"/>
      <c r="H36" s="76"/>
      <c r="I36" s="76"/>
      <c r="J36" s="76"/>
      <c r="K36" s="76"/>
      <c r="L36" s="29">
        <v>5683</v>
      </c>
      <c r="M36" s="76"/>
      <c r="N36" s="29">
        <v>2251</v>
      </c>
      <c r="O36" s="76"/>
      <c r="P36" s="29">
        <v>9395</v>
      </c>
      <c r="Q36" s="29">
        <v>1424</v>
      </c>
      <c r="R36" s="76"/>
      <c r="S36" s="51">
        <v>14339</v>
      </c>
      <c r="T36" s="76"/>
      <c r="U36" s="76"/>
      <c r="V36" s="59">
        <v>716</v>
      </c>
      <c r="W36" s="29">
        <v>135</v>
      </c>
      <c r="Y36" s="29">
        <f>S36-P36</f>
        <v>4944</v>
      </c>
      <c r="Z36" s="42">
        <f t="shared" si="0"/>
        <v>0.55618732385134695</v>
      </c>
      <c r="AA36" s="48">
        <f t="shared" si="1"/>
        <v>3.9772559879798488E-3</v>
      </c>
    </row>
    <row r="37" spans="1:27" x14ac:dyDescent="0.35">
      <c r="A37" t="s">
        <v>59</v>
      </c>
      <c r="B37" s="29">
        <v>6</v>
      </c>
      <c r="C37" s="29">
        <v>59781</v>
      </c>
      <c r="D37" s="29">
        <v>35802</v>
      </c>
      <c r="E37" s="29"/>
      <c r="F37" s="76"/>
      <c r="G37" s="76"/>
      <c r="H37" s="76"/>
      <c r="I37" s="76"/>
      <c r="J37" s="76"/>
      <c r="K37" s="76"/>
      <c r="L37" s="29">
        <v>4611</v>
      </c>
      <c r="M37" s="76"/>
      <c r="N37" s="29">
        <v>4719</v>
      </c>
      <c r="O37" s="76"/>
      <c r="P37" s="29">
        <v>11259</v>
      </c>
      <c r="Q37" s="29">
        <v>2802</v>
      </c>
      <c r="R37" s="76"/>
      <c r="S37" s="51">
        <v>11677</v>
      </c>
      <c r="T37" s="76"/>
      <c r="U37" s="76"/>
      <c r="V37" s="59">
        <v>597</v>
      </c>
      <c r="W37" s="29">
        <v>137</v>
      </c>
      <c r="Y37" s="29">
        <f>S37-P37</f>
        <v>418</v>
      </c>
      <c r="Z37" s="42">
        <f t="shared" si="0"/>
        <v>0.59888593365785114</v>
      </c>
      <c r="AA37" s="48">
        <f t="shared" si="1"/>
        <v>3.826601865817552E-3</v>
      </c>
    </row>
    <row r="38" spans="1:27" x14ac:dyDescent="0.35">
      <c r="A38" t="s">
        <v>60</v>
      </c>
      <c r="B38" s="29">
        <v>5</v>
      </c>
      <c r="C38" s="29">
        <v>58363</v>
      </c>
      <c r="D38" s="29">
        <v>38495</v>
      </c>
      <c r="E38" s="29"/>
      <c r="F38" s="76"/>
      <c r="G38" s="76"/>
      <c r="H38" s="76"/>
      <c r="I38" s="76"/>
      <c r="J38" s="76"/>
      <c r="K38" s="76"/>
      <c r="L38" s="29">
        <v>3453</v>
      </c>
      <c r="M38" s="76"/>
      <c r="N38" s="29">
        <v>11990</v>
      </c>
      <c r="O38" s="76"/>
      <c r="P38" s="29">
        <v>8368</v>
      </c>
      <c r="Q38" s="29">
        <v>1748</v>
      </c>
      <c r="R38" s="76"/>
      <c r="S38" s="51">
        <v>12722</v>
      </c>
      <c r="T38" s="76"/>
      <c r="U38" s="76"/>
      <c r="V38" s="76"/>
      <c r="W38" s="29">
        <v>214</v>
      </c>
      <c r="Y38" s="29">
        <f>S38-N38</f>
        <v>732</v>
      </c>
      <c r="Z38" s="42">
        <f t="shared" si="0"/>
        <v>0.65957884275996781</v>
      </c>
      <c r="AA38" s="48">
        <f t="shared" si="1"/>
        <v>5.5591635277308744E-3</v>
      </c>
    </row>
    <row r="39" spans="1:27" x14ac:dyDescent="0.35">
      <c r="A39" t="s">
        <v>61</v>
      </c>
      <c r="B39" s="59">
        <v>11</v>
      </c>
      <c r="C39" s="29">
        <v>64614</v>
      </c>
      <c r="D39" s="29">
        <v>35350</v>
      </c>
      <c r="E39" s="29"/>
      <c r="F39" s="76"/>
      <c r="G39" s="59">
        <v>150</v>
      </c>
      <c r="H39" s="76"/>
      <c r="I39" s="76"/>
      <c r="J39" s="76"/>
      <c r="K39" s="76"/>
      <c r="L39" s="29">
        <v>1876</v>
      </c>
      <c r="M39" s="76"/>
      <c r="N39" s="29">
        <v>2262</v>
      </c>
      <c r="O39" s="51">
        <v>12680</v>
      </c>
      <c r="P39" s="29">
        <v>8098</v>
      </c>
      <c r="Q39" s="29">
        <v>2168</v>
      </c>
      <c r="R39" s="59">
        <v>56</v>
      </c>
      <c r="S39" s="29">
        <v>7702</v>
      </c>
      <c r="T39" s="76"/>
      <c r="U39" s="76"/>
      <c r="V39" s="59">
        <f>176+32+41</f>
        <v>249</v>
      </c>
      <c r="W39" s="29">
        <v>109</v>
      </c>
      <c r="Y39" s="29">
        <f>O39-P39</f>
        <v>4582</v>
      </c>
      <c r="Z39" s="42">
        <f t="shared" si="0"/>
        <v>0.54709505679883619</v>
      </c>
      <c r="AA39" s="48">
        <f t="shared" si="1"/>
        <v>3.0834512022630835E-3</v>
      </c>
    </row>
    <row r="40" spans="1:27" ht="14" customHeight="1" x14ac:dyDescent="0.35">
      <c r="A40" t="s">
        <v>62</v>
      </c>
      <c r="B40" s="29">
        <v>6</v>
      </c>
      <c r="C40" s="29">
        <v>60707</v>
      </c>
      <c r="D40" s="29">
        <v>31653</v>
      </c>
      <c r="E40" s="29"/>
      <c r="F40" s="76"/>
      <c r="G40" s="59">
        <v>305</v>
      </c>
      <c r="H40" s="76"/>
      <c r="I40" s="76"/>
      <c r="J40" s="76"/>
      <c r="K40" s="76"/>
      <c r="L40" s="29">
        <v>4120</v>
      </c>
      <c r="M40" s="76"/>
      <c r="N40" s="29">
        <v>1819</v>
      </c>
      <c r="O40" s="76"/>
      <c r="P40" s="29">
        <v>9097</v>
      </c>
      <c r="Q40" s="29">
        <v>2057</v>
      </c>
      <c r="R40" s="76"/>
      <c r="S40" s="51">
        <v>14083</v>
      </c>
      <c r="T40" s="76"/>
      <c r="U40" s="76"/>
      <c r="V40" s="76"/>
      <c r="W40" s="29">
        <v>172</v>
      </c>
      <c r="Y40" s="29">
        <f>S40-P40</f>
        <v>4986</v>
      </c>
      <c r="Z40" s="42">
        <f t="shared" ref="Z40:Z71" si="3">D40/C40</f>
        <v>0.52140609814354189</v>
      </c>
      <c r="AA40" s="48">
        <f t="shared" ref="AA40:AA71" si="4">W40/D40</f>
        <v>5.4339241146178878E-3</v>
      </c>
    </row>
    <row r="41" spans="1:27" x14ac:dyDescent="0.35">
      <c r="A41" t="s">
        <v>63</v>
      </c>
      <c r="B41" s="29">
        <v>6</v>
      </c>
      <c r="C41" s="29">
        <v>66739</v>
      </c>
      <c r="D41" s="29">
        <v>38196</v>
      </c>
      <c r="E41" s="29"/>
      <c r="F41" s="76"/>
      <c r="G41" s="76"/>
      <c r="H41" s="76"/>
      <c r="I41" s="76"/>
      <c r="J41" s="76"/>
      <c r="K41" s="76"/>
      <c r="L41" s="29">
        <v>2746</v>
      </c>
      <c r="M41" s="76"/>
      <c r="N41" s="29">
        <v>1297</v>
      </c>
      <c r="O41" s="59">
        <v>10559</v>
      </c>
      <c r="P41" s="29">
        <v>7894</v>
      </c>
      <c r="Q41" s="29">
        <v>1895</v>
      </c>
      <c r="R41" s="76"/>
      <c r="S41" s="51">
        <v>13630</v>
      </c>
      <c r="T41" s="76"/>
      <c r="U41" s="76"/>
      <c r="V41" s="76"/>
      <c r="W41" s="29">
        <v>175</v>
      </c>
      <c r="Y41" s="29">
        <f>S41-O41</f>
        <v>3071</v>
      </c>
      <c r="Z41" s="42">
        <f t="shared" si="3"/>
        <v>0.57231903384827465</v>
      </c>
      <c r="AA41" s="48">
        <f t="shared" si="4"/>
        <v>4.5816315844591053E-3</v>
      </c>
    </row>
    <row r="42" spans="1:27" x14ac:dyDescent="0.35">
      <c r="A42" t="s">
        <v>64</v>
      </c>
      <c r="B42" s="29">
        <v>6</v>
      </c>
      <c r="C42" s="29">
        <v>64233</v>
      </c>
      <c r="D42" s="29">
        <v>40271</v>
      </c>
      <c r="E42" s="29"/>
      <c r="F42" s="76"/>
      <c r="G42" s="76"/>
      <c r="H42" s="76"/>
      <c r="I42" s="76"/>
      <c r="J42" s="76"/>
      <c r="K42" s="76"/>
      <c r="L42" s="29">
        <v>3342</v>
      </c>
      <c r="M42" s="76"/>
      <c r="N42" s="29">
        <v>1749</v>
      </c>
      <c r="O42" s="76"/>
      <c r="P42" s="29">
        <v>1879</v>
      </c>
      <c r="Q42" s="29">
        <v>22959</v>
      </c>
      <c r="R42" s="76"/>
      <c r="S42" s="29">
        <v>9943</v>
      </c>
      <c r="T42" s="76"/>
      <c r="U42" s="59">
        <v>268</v>
      </c>
      <c r="V42" s="76"/>
      <c r="W42" s="29">
        <v>131</v>
      </c>
      <c r="Y42" s="29">
        <f>Q42-S42</f>
        <v>13016</v>
      </c>
      <c r="Z42" s="42">
        <f t="shared" si="3"/>
        <v>0.62695187831799859</v>
      </c>
      <c r="AA42" s="48">
        <f t="shared" si="4"/>
        <v>3.2529611879516277E-3</v>
      </c>
    </row>
    <row r="43" spans="1:27" x14ac:dyDescent="0.35">
      <c r="A43" t="s">
        <v>65</v>
      </c>
      <c r="B43" s="29">
        <v>7</v>
      </c>
      <c r="C43" s="29">
        <v>66052</v>
      </c>
      <c r="D43" s="29">
        <v>37641</v>
      </c>
      <c r="E43" s="29"/>
      <c r="F43" s="76"/>
      <c r="G43" s="76"/>
      <c r="H43" s="76"/>
      <c r="I43" s="76"/>
      <c r="J43" s="76"/>
      <c r="K43" s="76"/>
      <c r="L43" s="29">
        <v>2867</v>
      </c>
      <c r="M43" s="76"/>
      <c r="N43" s="29">
        <v>1900</v>
      </c>
      <c r="O43" s="59">
        <v>5289</v>
      </c>
      <c r="P43" s="29">
        <v>3744</v>
      </c>
      <c r="Q43" s="51">
        <v>12972</v>
      </c>
      <c r="R43" s="76"/>
      <c r="S43" s="29">
        <v>10479</v>
      </c>
      <c r="T43" s="76"/>
      <c r="U43" s="59">
        <v>258</v>
      </c>
      <c r="V43" s="76"/>
      <c r="W43" s="29">
        <v>132</v>
      </c>
      <c r="Y43" s="29">
        <f>Q43-S43</f>
        <v>2493</v>
      </c>
      <c r="Z43" s="42">
        <f t="shared" si="3"/>
        <v>0.56986919396838853</v>
      </c>
      <c r="AA43" s="48">
        <f t="shared" si="4"/>
        <v>3.5068143779389497E-3</v>
      </c>
    </row>
    <row r="44" spans="1:27" x14ac:dyDescent="0.35">
      <c r="A44" t="s">
        <v>66</v>
      </c>
      <c r="B44" s="29">
        <v>5</v>
      </c>
      <c r="C44" s="29">
        <v>60829</v>
      </c>
      <c r="D44" s="29">
        <v>32580</v>
      </c>
      <c r="E44" s="29"/>
      <c r="F44" s="76"/>
      <c r="G44" s="76"/>
      <c r="H44" s="76"/>
      <c r="I44" s="76"/>
      <c r="J44" s="76"/>
      <c r="K44" s="76"/>
      <c r="L44" s="29">
        <v>3936</v>
      </c>
      <c r="M44" s="76"/>
      <c r="N44" s="29">
        <v>4636</v>
      </c>
      <c r="O44" s="76"/>
      <c r="P44" s="29">
        <v>8438</v>
      </c>
      <c r="Q44" s="29">
        <v>3672</v>
      </c>
      <c r="R44" s="76"/>
      <c r="S44" s="51">
        <v>11727</v>
      </c>
      <c r="T44" s="76"/>
      <c r="U44" s="76"/>
      <c r="V44" s="76"/>
      <c r="W44" s="29">
        <v>171</v>
      </c>
      <c r="Y44" s="29">
        <f>S44-P44</f>
        <v>3289</v>
      </c>
      <c r="Z44" s="42">
        <f t="shared" si="3"/>
        <v>0.53559979614986275</v>
      </c>
      <c r="AA44" s="48">
        <f t="shared" si="4"/>
        <v>5.2486187845303869E-3</v>
      </c>
    </row>
    <row r="45" spans="1:27" x14ac:dyDescent="0.35">
      <c r="A45" t="s">
        <v>67</v>
      </c>
      <c r="B45" s="29">
        <v>6</v>
      </c>
      <c r="C45" s="29">
        <v>64868</v>
      </c>
      <c r="D45" s="29">
        <v>39771</v>
      </c>
      <c r="E45" s="29"/>
      <c r="F45" s="76"/>
      <c r="G45" s="76"/>
      <c r="H45" s="76"/>
      <c r="I45" s="76"/>
      <c r="J45" s="59">
        <v>524</v>
      </c>
      <c r="K45" s="76"/>
      <c r="L45" s="29">
        <v>3317</v>
      </c>
      <c r="M45" s="76"/>
      <c r="N45" s="29">
        <v>3421</v>
      </c>
      <c r="O45" s="76"/>
      <c r="P45" s="51">
        <v>16963</v>
      </c>
      <c r="Q45" s="29">
        <v>3334</v>
      </c>
      <c r="R45" s="76"/>
      <c r="S45" s="29">
        <v>12000</v>
      </c>
      <c r="T45" s="76"/>
      <c r="U45" s="76"/>
      <c r="V45" s="76"/>
      <c r="W45" s="29">
        <v>212</v>
      </c>
      <c r="Y45" s="29">
        <f>P45-S45</f>
        <v>4963</v>
      </c>
      <c r="Z45" s="42">
        <f t="shared" si="3"/>
        <v>0.61310661651353515</v>
      </c>
      <c r="AA45" s="48">
        <f t="shared" si="4"/>
        <v>5.3305172110331648E-3</v>
      </c>
    </row>
    <row r="46" spans="1:27" x14ac:dyDescent="0.35">
      <c r="A46" t="s">
        <v>68</v>
      </c>
      <c r="B46" s="29">
        <v>7</v>
      </c>
      <c r="C46" s="29">
        <v>57044</v>
      </c>
      <c r="D46" s="29">
        <v>30207</v>
      </c>
      <c r="E46" s="29"/>
      <c r="F46" s="76"/>
      <c r="G46" s="59">
        <v>165</v>
      </c>
      <c r="H46" s="76"/>
      <c r="I46" s="76"/>
      <c r="J46" s="76"/>
      <c r="K46" s="76"/>
      <c r="L46" s="29">
        <v>3569</v>
      </c>
      <c r="M46" s="76"/>
      <c r="N46" s="51">
        <v>13483</v>
      </c>
      <c r="O46" s="76"/>
      <c r="P46" s="29">
        <v>1577</v>
      </c>
      <c r="Q46" s="29">
        <v>2358</v>
      </c>
      <c r="R46" s="76"/>
      <c r="S46" s="29">
        <v>8206</v>
      </c>
      <c r="T46" s="76"/>
      <c r="U46" s="76"/>
      <c r="V46" s="59">
        <v>740</v>
      </c>
      <c r="W46" s="29">
        <v>109</v>
      </c>
      <c r="Y46" s="29">
        <f>N46-S46</f>
        <v>5277</v>
      </c>
      <c r="Z46" s="42">
        <f t="shared" si="3"/>
        <v>0.52953860178108125</v>
      </c>
      <c r="AA46" s="48">
        <f t="shared" si="4"/>
        <v>3.6084351309299168E-3</v>
      </c>
    </row>
    <row r="47" spans="1:27" x14ac:dyDescent="0.35">
      <c r="A47" t="s">
        <v>69</v>
      </c>
      <c r="B47" s="29">
        <v>6</v>
      </c>
      <c r="C47" s="29">
        <v>68123</v>
      </c>
      <c r="D47" s="29">
        <v>37646</v>
      </c>
      <c r="E47" s="29"/>
      <c r="F47" s="76"/>
      <c r="G47" s="76"/>
      <c r="H47" s="76"/>
      <c r="I47" s="76"/>
      <c r="J47" s="76"/>
      <c r="K47" s="76"/>
      <c r="L47" s="29">
        <v>7906</v>
      </c>
      <c r="M47" s="76"/>
      <c r="N47" s="29">
        <v>2861</v>
      </c>
      <c r="O47" s="76"/>
      <c r="P47" s="29">
        <v>9030</v>
      </c>
      <c r="Q47" s="29">
        <v>2501</v>
      </c>
      <c r="R47" s="76"/>
      <c r="S47" s="51">
        <v>14465</v>
      </c>
      <c r="T47" s="76"/>
      <c r="U47" s="76"/>
      <c r="V47" s="59">
        <v>759</v>
      </c>
      <c r="W47" s="29">
        <v>151</v>
      </c>
      <c r="Y47" s="29">
        <f>S47-P47</f>
        <v>5435</v>
      </c>
      <c r="Z47" s="42">
        <f t="shared" si="3"/>
        <v>0.55261805851180956</v>
      </c>
      <c r="AA47" s="48">
        <f t="shared" si="4"/>
        <v>4.0110503107899913E-3</v>
      </c>
    </row>
    <row r="48" spans="1:27" x14ac:dyDescent="0.35">
      <c r="A48" t="s">
        <v>70</v>
      </c>
      <c r="B48" s="29">
        <v>6</v>
      </c>
      <c r="C48" s="29">
        <v>69355</v>
      </c>
      <c r="D48" s="29">
        <v>36282</v>
      </c>
      <c r="E48" s="29"/>
      <c r="F48" s="76"/>
      <c r="G48" s="76"/>
      <c r="H48" s="76"/>
      <c r="I48" s="76"/>
      <c r="J48" s="76"/>
      <c r="K48" s="76"/>
      <c r="L48" s="29">
        <v>8160</v>
      </c>
      <c r="M48" s="76"/>
      <c r="N48" s="29">
        <v>2297</v>
      </c>
      <c r="O48" s="76"/>
      <c r="P48" s="29">
        <v>7859</v>
      </c>
      <c r="Q48" s="29">
        <v>2037</v>
      </c>
      <c r="R48" s="76"/>
      <c r="S48" s="51">
        <v>14896</v>
      </c>
      <c r="T48" s="76"/>
      <c r="U48" s="76"/>
      <c r="V48" s="59">
        <v>865</v>
      </c>
      <c r="W48" s="29">
        <v>141</v>
      </c>
      <c r="Y48" s="29">
        <f>S48-L48</f>
        <v>6736</v>
      </c>
      <c r="Z48" s="42">
        <f t="shared" si="3"/>
        <v>0.52313459736140144</v>
      </c>
      <c r="AA48" s="48">
        <f>W48/D48</f>
        <v>3.8862245741690094E-3</v>
      </c>
    </row>
    <row r="49" spans="1:27" x14ac:dyDescent="0.35">
      <c r="A49" t="s">
        <v>71</v>
      </c>
      <c r="B49" s="29">
        <v>5</v>
      </c>
      <c r="C49" s="29">
        <v>57352</v>
      </c>
      <c r="D49" s="29">
        <v>33624</v>
      </c>
      <c r="E49" s="29"/>
      <c r="F49" s="76"/>
      <c r="G49" s="76"/>
      <c r="H49" s="76"/>
      <c r="I49" s="76"/>
      <c r="J49" s="76"/>
      <c r="K49" s="76"/>
      <c r="L49" s="29">
        <v>2524</v>
      </c>
      <c r="M49" s="76"/>
      <c r="N49" s="29">
        <v>936</v>
      </c>
      <c r="O49" s="76"/>
      <c r="P49" s="29">
        <v>818</v>
      </c>
      <c r="Q49" s="51">
        <v>21350</v>
      </c>
      <c r="R49" s="76"/>
      <c r="S49" s="29">
        <v>7876</v>
      </c>
      <c r="T49" s="76"/>
      <c r="U49" s="76"/>
      <c r="V49" s="76"/>
      <c r="W49" s="29">
        <v>120</v>
      </c>
      <c r="Y49" s="29">
        <f>Q49-S49</f>
        <v>13474</v>
      </c>
      <c r="Z49" s="42">
        <f t="shared" si="3"/>
        <v>0.58627423629515973</v>
      </c>
      <c r="AA49" s="48">
        <f t="shared" si="4"/>
        <v>3.5688793718772305E-3</v>
      </c>
    </row>
    <row r="50" spans="1:27" x14ac:dyDescent="0.35">
      <c r="A50" t="s">
        <v>72</v>
      </c>
      <c r="B50" s="29">
        <v>5</v>
      </c>
      <c r="C50" s="29">
        <v>58051</v>
      </c>
      <c r="D50" s="29">
        <v>30105</v>
      </c>
      <c r="E50" s="29"/>
      <c r="F50" s="76"/>
      <c r="G50" s="76"/>
      <c r="H50" s="76"/>
      <c r="I50" s="76"/>
      <c r="J50" s="76"/>
      <c r="K50" s="76"/>
      <c r="L50" s="29">
        <v>4674</v>
      </c>
      <c r="M50" s="76"/>
      <c r="N50" s="51">
        <v>11502</v>
      </c>
      <c r="O50" s="76"/>
      <c r="P50" s="29">
        <v>2544</v>
      </c>
      <c r="Q50" s="29">
        <v>1380</v>
      </c>
      <c r="R50" s="76"/>
      <c r="S50" s="29">
        <v>9903</v>
      </c>
      <c r="T50" s="76"/>
      <c r="U50" s="76"/>
      <c r="V50" s="76"/>
      <c r="W50" s="29">
        <v>102</v>
      </c>
      <c r="Y50" s="29">
        <f>N50-S50</f>
        <v>1599</v>
      </c>
      <c r="Z50" s="42">
        <f t="shared" si="3"/>
        <v>0.51859571755869838</v>
      </c>
      <c r="AA50" s="48">
        <f t="shared" si="4"/>
        <v>3.3881415047334329E-3</v>
      </c>
    </row>
    <row r="51" spans="1:27" x14ac:dyDescent="0.35">
      <c r="A51" t="s">
        <v>73</v>
      </c>
      <c r="B51" s="29">
        <v>5</v>
      </c>
      <c r="C51" s="29">
        <v>59512</v>
      </c>
      <c r="D51" s="29">
        <v>31147</v>
      </c>
      <c r="E51" s="29"/>
      <c r="F51" s="76"/>
      <c r="G51" s="76"/>
      <c r="H51" s="76"/>
      <c r="I51" s="76"/>
      <c r="J51" s="76"/>
      <c r="K51" s="76"/>
      <c r="L51" s="29">
        <v>4839</v>
      </c>
      <c r="M51" s="76"/>
      <c r="N51" s="29">
        <v>1404</v>
      </c>
      <c r="O51" s="76"/>
      <c r="P51" s="29">
        <v>9162</v>
      </c>
      <c r="Q51" s="29">
        <v>1688</v>
      </c>
      <c r="R51" s="76"/>
      <c r="S51" s="51">
        <v>13821</v>
      </c>
      <c r="T51" s="76"/>
      <c r="U51" s="76"/>
      <c r="V51" s="76"/>
      <c r="W51" s="29">
        <v>233</v>
      </c>
      <c r="Y51" s="29">
        <f>S51-P51</f>
        <v>4659</v>
      </c>
      <c r="Z51" s="42">
        <f t="shared" si="3"/>
        <v>0.52337343728995833</v>
      </c>
      <c r="AA51" s="48">
        <f t="shared" si="4"/>
        <v>7.4806562429768518E-3</v>
      </c>
    </row>
    <row r="52" spans="1:27" ht="14" customHeight="1" x14ac:dyDescent="0.35">
      <c r="A52" t="s">
        <v>74</v>
      </c>
      <c r="B52" s="29">
        <v>5</v>
      </c>
      <c r="C52" s="29">
        <v>57547</v>
      </c>
      <c r="D52" s="29">
        <v>27155</v>
      </c>
      <c r="E52" s="29"/>
      <c r="F52" s="76"/>
      <c r="G52" s="76"/>
      <c r="H52" s="76"/>
      <c r="I52" s="76"/>
      <c r="J52" s="76"/>
      <c r="K52" s="76"/>
      <c r="L52" s="29">
        <v>6972</v>
      </c>
      <c r="M52" s="76"/>
      <c r="N52" s="29">
        <v>1006</v>
      </c>
      <c r="O52" s="76"/>
      <c r="P52" s="29">
        <v>5885</v>
      </c>
      <c r="Q52" s="29">
        <v>1082</v>
      </c>
      <c r="R52" s="76"/>
      <c r="S52" s="51">
        <v>12075</v>
      </c>
      <c r="T52" s="76"/>
      <c r="U52" s="76"/>
      <c r="V52" s="76"/>
      <c r="W52" s="29">
        <v>135</v>
      </c>
      <c r="Y52" s="29">
        <f>S52-L52</f>
        <v>5103</v>
      </c>
      <c r="Z52" s="42">
        <f t="shared" si="3"/>
        <v>0.47187516291031678</v>
      </c>
      <c r="AA52" s="48">
        <f t="shared" si="4"/>
        <v>4.9714601362548334E-3</v>
      </c>
    </row>
    <row r="53" spans="1:27" x14ac:dyDescent="0.35">
      <c r="A53" t="s">
        <v>75</v>
      </c>
      <c r="B53" s="29">
        <v>7</v>
      </c>
      <c r="C53" s="29">
        <v>65166</v>
      </c>
      <c r="D53" s="29">
        <v>32388</v>
      </c>
      <c r="E53" s="29"/>
      <c r="F53" s="76"/>
      <c r="G53" s="76"/>
      <c r="H53" s="76"/>
      <c r="I53" s="76"/>
      <c r="J53" s="76"/>
      <c r="K53" s="76"/>
      <c r="L53" s="29">
        <v>5320</v>
      </c>
      <c r="M53" s="59">
        <v>163</v>
      </c>
      <c r="N53" s="29">
        <v>1325</v>
      </c>
      <c r="O53" s="76"/>
      <c r="P53" s="29">
        <v>9107</v>
      </c>
      <c r="Q53" s="29">
        <v>1407</v>
      </c>
      <c r="R53" s="76"/>
      <c r="S53" s="51">
        <v>14270</v>
      </c>
      <c r="T53" s="76"/>
      <c r="U53" s="59">
        <v>586</v>
      </c>
      <c r="V53" s="76"/>
      <c r="W53" s="29">
        <v>210</v>
      </c>
      <c r="Y53" s="29">
        <f>S53-P53</f>
        <v>5163</v>
      </c>
      <c r="Z53" s="42">
        <f t="shared" si="3"/>
        <v>0.49700764202191328</v>
      </c>
      <c r="AA53" s="48">
        <f t="shared" si="4"/>
        <v>6.4838829195998518E-3</v>
      </c>
    </row>
    <row r="54" spans="1:27" x14ac:dyDescent="0.35">
      <c r="A54" t="s">
        <v>76</v>
      </c>
      <c r="B54" s="29">
        <v>5</v>
      </c>
      <c r="C54" s="29">
        <v>58551</v>
      </c>
      <c r="D54" s="29">
        <v>26535</v>
      </c>
      <c r="E54" s="29"/>
      <c r="F54" s="76"/>
      <c r="G54" s="76"/>
      <c r="H54" s="76"/>
      <c r="I54" s="76"/>
      <c r="J54" s="76"/>
      <c r="K54" s="76"/>
      <c r="L54" s="29">
        <v>3988</v>
      </c>
      <c r="M54" s="76"/>
      <c r="N54" s="29">
        <v>835</v>
      </c>
      <c r="O54" s="76"/>
      <c r="P54" s="29">
        <v>5094</v>
      </c>
      <c r="Q54" s="29">
        <v>1262</v>
      </c>
      <c r="R54" s="76"/>
      <c r="S54" s="51">
        <v>15085</v>
      </c>
      <c r="T54" s="76"/>
      <c r="U54" s="76"/>
      <c r="V54" s="76"/>
      <c r="W54" s="29">
        <v>271</v>
      </c>
      <c r="Y54" s="29">
        <f>S54-P54</f>
        <v>9991</v>
      </c>
      <c r="Z54" s="42">
        <f t="shared" si="3"/>
        <v>0.45319465081723626</v>
      </c>
      <c r="AA54" s="48">
        <f t="shared" si="4"/>
        <v>1.0212926323723384E-2</v>
      </c>
    </row>
    <row r="55" spans="1:27" x14ac:dyDescent="0.35">
      <c r="A55" t="s">
        <v>77</v>
      </c>
      <c r="B55" s="29">
        <v>6</v>
      </c>
      <c r="C55" s="29">
        <v>59547</v>
      </c>
      <c r="D55" s="29">
        <v>25966</v>
      </c>
      <c r="E55" s="29"/>
      <c r="F55" s="76"/>
      <c r="G55" s="76"/>
      <c r="H55" s="76"/>
      <c r="I55" s="76"/>
      <c r="J55" s="76"/>
      <c r="K55" s="76"/>
      <c r="L55" s="29">
        <v>5309</v>
      </c>
      <c r="M55" s="59">
        <v>301</v>
      </c>
      <c r="N55" s="29">
        <v>706</v>
      </c>
      <c r="O55" s="76"/>
      <c r="P55" s="29">
        <v>6772</v>
      </c>
      <c r="Q55" s="29">
        <v>788</v>
      </c>
      <c r="R55" s="76"/>
      <c r="S55" s="51">
        <v>11926</v>
      </c>
      <c r="T55" s="76"/>
      <c r="U55" s="76"/>
      <c r="V55" s="76"/>
      <c r="W55" s="29">
        <v>164</v>
      </c>
      <c r="Y55" s="29">
        <f>S55-P55</f>
        <v>5154</v>
      </c>
      <c r="Z55" s="42">
        <f t="shared" si="3"/>
        <v>0.43605891144809983</v>
      </c>
      <c r="AA55" s="48">
        <f t="shared" si="4"/>
        <v>6.3159516290533773E-3</v>
      </c>
    </row>
    <row r="56" spans="1:27" x14ac:dyDescent="0.35">
      <c r="A56" t="s">
        <v>78</v>
      </c>
      <c r="B56" s="29">
        <v>7</v>
      </c>
      <c r="C56" s="29">
        <v>61510</v>
      </c>
      <c r="D56" s="29">
        <v>34269</v>
      </c>
      <c r="E56" s="29"/>
      <c r="F56" s="76"/>
      <c r="G56" s="76"/>
      <c r="H56" s="76"/>
      <c r="I56" s="76"/>
      <c r="J56" s="76"/>
      <c r="K56" s="76"/>
      <c r="L56" s="29">
        <v>3592</v>
      </c>
      <c r="M56" s="59">
        <v>130</v>
      </c>
      <c r="N56" s="29">
        <v>1309</v>
      </c>
      <c r="O56" s="59">
        <v>9003</v>
      </c>
      <c r="P56" s="29">
        <v>7531</v>
      </c>
      <c r="Q56" s="29">
        <v>1374</v>
      </c>
      <c r="R56" s="76"/>
      <c r="S56" s="51">
        <v>11174</v>
      </c>
      <c r="T56" s="76"/>
      <c r="U56" s="76"/>
      <c r="V56" s="76"/>
      <c r="W56" s="29">
        <v>156</v>
      </c>
      <c r="Y56" s="29">
        <f>S56-O56</f>
        <v>2171</v>
      </c>
      <c r="Z56" s="42">
        <f t="shared" si="3"/>
        <v>0.55712892212648346</v>
      </c>
      <c r="AA56" s="48">
        <f t="shared" si="4"/>
        <v>4.5522192068633456E-3</v>
      </c>
    </row>
    <row r="57" spans="1:27" x14ac:dyDescent="0.35">
      <c r="A57" t="s">
        <v>79</v>
      </c>
      <c r="B57" s="29">
        <v>8</v>
      </c>
      <c r="C57" s="29">
        <v>65151</v>
      </c>
      <c r="D57" s="29">
        <v>38671</v>
      </c>
      <c r="E57" s="29"/>
      <c r="F57" s="76"/>
      <c r="G57" s="76"/>
      <c r="H57" s="76"/>
      <c r="I57" s="76"/>
      <c r="J57" s="76"/>
      <c r="K57" s="76"/>
      <c r="L57" s="29">
        <v>3019</v>
      </c>
      <c r="M57" s="59">
        <v>512</v>
      </c>
      <c r="N57" s="29">
        <v>1383</v>
      </c>
      <c r="O57" s="51">
        <v>14048</v>
      </c>
      <c r="P57" s="29">
        <v>7300</v>
      </c>
      <c r="Q57" s="29">
        <v>1143</v>
      </c>
      <c r="R57" s="76"/>
      <c r="S57" s="29">
        <v>10947</v>
      </c>
      <c r="T57" s="76"/>
      <c r="U57" s="76"/>
      <c r="V57" s="59">
        <v>147</v>
      </c>
      <c r="W57" s="29">
        <v>172</v>
      </c>
      <c r="Y57" s="29">
        <f>O57-S57</f>
        <v>3101</v>
      </c>
      <c r="Z57" s="42">
        <f t="shared" si="3"/>
        <v>0.59355957698270168</v>
      </c>
      <c r="AA57" s="48">
        <f t="shared" si="4"/>
        <v>4.4477774042564191E-3</v>
      </c>
    </row>
    <row r="58" spans="1:27" x14ac:dyDescent="0.35">
      <c r="A58" t="s">
        <v>80</v>
      </c>
      <c r="B58" s="29">
        <v>6</v>
      </c>
      <c r="C58" s="29">
        <v>62297</v>
      </c>
      <c r="D58" s="29">
        <v>31391</v>
      </c>
      <c r="E58" s="29"/>
      <c r="F58" s="59">
        <v>348</v>
      </c>
      <c r="G58" s="76"/>
      <c r="H58" s="76"/>
      <c r="I58" s="76"/>
      <c r="J58" s="76"/>
      <c r="K58" s="76"/>
      <c r="L58" s="29">
        <v>7193</v>
      </c>
      <c r="M58" s="76"/>
      <c r="N58" s="29">
        <v>1617</v>
      </c>
      <c r="O58" s="76"/>
      <c r="P58" s="29">
        <v>9120</v>
      </c>
      <c r="Q58" s="29">
        <v>1156</v>
      </c>
      <c r="R58" s="76"/>
      <c r="S58" s="51">
        <v>11825</v>
      </c>
      <c r="T58" s="76"/>
      <c r="U58" s="76"/>
      <c r="V58" s="76"/>
      <c r="W58" s="29">
        <v>132</v>
      </c>
      <c r="Y58" s="29">
        <f>S58-P58</f>
        <v>2705</v>
      </c>
      <c r="Z58" s="42">
        <f t="shared" si="3"/>
        <v>0.50389264330545613</v>
      </c>
      <c r="AA58" s="48">
        <f t="shared" si="4"/>
        <v>4.2050269185435318E-3</v>
      </c>
    </row>
    <row r="59" spans="1:27" x14ac:dyDescent="0.35">
      <c r="A59" t="s">
        <v>81</v>
      </c>
      <c r="B59" s="29">
        <v>5</v>
      </c>
      <c r="C59" s="29">
        <v>62118</v>
      </c>
      <c r="D59" s="29">
        <v>32181</v>
      </c>
      <c r="E59" s="29"/>
      <c r="F59" s="76"/>
      <c r="G59" s="76"/>
      <c r="H59" s="76"/>
      <c r="I59" s="76"/>
      <c r="J59" s="76"/>
      <c r="K59" s="76"/>
      <c r="L59" s="29">
        <v>5649</v>
      </c>
      <c r="M59" s="76"/>
      <c r="N59" s="29">
        <v>1351</v>
      </c>
      <c r="O59" s="76"/>
      <c r="P59" s="29">
        <v>8876</v>
      </c>
      <c r="Q59" s="29">
        <v>1954</v>
      </c>
      <c r="R59" s="76"/>
      <c r="S59" s="51">
        <v>14193</v>
      </c>
      <c r="T59" s="76"/>
      <c r="U59" s="76"/>
      <c r="V59" s="76"/>
      <c r="W59" s="29">
        <v>158</v>
      </c>
      <c r="Y59" s="29">
        <f>S59-P59</f>
        <v>5317</v>
      </c>
      <c r="Z59" s="42">
        <f t="shared" si="3"/>
        <v>0.51806239737274218</v>
      </c>
      <c r="AA59" s="48">
        <f t="shared" si="4"/>
        <v>4.9097293434013861E-3</v>
      </c>
    </row>
    <row r="60" spans="1:27" x14ac:dyDescent="0.35">
      <c r="A60" t="s">
        <v>82</v>
      </c>
      <c r="B60" s="29">
        <v>7</v>
      </c>
      <c r="C60" s="29">
        <v>67352</v>
      </c>
      <c r="D60" s="29">
        <v>36867</v>
      </c>
      <c r="E60" s="29"/>
      <c r="F60" s="76"/>
      <c r="G60" s="76"/>
      <c r="H60" s="59">
        <v>110</v>
      </c>
      <c r="I60" s="76"/>
      <c r="J60" s="76"/>
      <c r="K60" s="76"/>
      <c r="L60" s="29">
        <v>3791</v>
      </c>
      <c r="M60" s="76"/>
      <c r="N60" s="29">
        <v>1372</v>
      </c>
      <c r="O60" s="76"/>
      <c r="P60" s="29">
        <v>1723</v>
      </c>
      <c r="Q60" s="29">
        <v>10735</v>
      </c>
      <c r="R60" s="76"/>
      <c r="S60" s="51">
        <v>11162</v>
      </c>
      <c r="T60" s="76"/>
      <c r="U60" s="76"/>
      <c r="V60" s="59">
        <v>7840</v>
      </c>
      <c r="W60" s="29">
        <v>134</v>
      </c>
      <c r="Y60" s="29">
        <f>S60-Q60</f>
        <v>427</v>
      </c>
      <c r="Z60" s="42">
        <f t="shared" si="3"/>
        <v>0.54737795462644023</v>
      </c>
      <c r="AA60" s="48">
        <f t="shared" si="4"/>
        <v>3.6346868473160279E-3</v>
      </c>
    </row>
    <row r="61" spans="1:27" x14ac:dyDescent="0.35">
      <c r="A61" t="s">
        <v>83</v>
      </c>
      <c r="B61" s="29">
        <v>6</v>
      </c>
      <c r="C61" s="29">
        <v>57945</v>
      </c>
      <c r="D61" s="29">
        <v>29280</v>
      </c>
      <c r="E61" s="29"/>
      <c r="F61" s="76"/>
      <c r="G61" s="59">
        <v>407</v>
      </c>
      <c r="H61" s="76"/>
      <c r="I61" s="76"/>
      <c r="J61" s="76"/>
      <c r="K61" s="76"/>
      <c r="L61" s="29">
        <v>5441</v>
      </c>
      <c r="M61" s="76"/>
      <c r="N61" s="29">
        <v>2780</v>
      </c>
      <c r="O61" s="76"/>
      <c r="P61" s="29">
        <v>7458</v>
      </c>
      <c r="Q61" s="29">
        <v>1169</v>
      </c>
      <c r="R61" s="76"/>
      <c r="S61" s="51">
        <v>11919</v>
      </c>
      <c r="T61" s="76"/>
      <c r="U61" s="76"/>
      <c r="V61" s="76"/>
      <c r="W61" s="29">
        <v>106</v>
      </c>
      <c r="Y61" s="29">
        <f>S61-P61</f>
        <v>4461</v>
      </c>
      <c r="Z61" s="42">
        <f t="shared" si="3"/>
        <v>0.50530675640693756</v>
      </c>
      <c r="AA61" s="48">
        <f t="shared" si="4"/>
        <v>3.6202185792349726E-3</v>
      </c>
    </row>
    <row r="62" spans="1:27" x14ac:dyDescent="0.35">
      <c r="A62" t="s">
        <v>84</v>
      </c>
      <c r="B62" s="29">
        <v>5</v>
      </c>
      <c r="C62" s="29">
        <v>62405</v>
      </c>
      <c r="D62" s="29">
        <v>28391</v>
      </c>
      <c r="E62" s="29"/>
      <c r="F62" s="76"/>
      <c r="G62" s="76"/>
      <c r="H62" s="76"/>
      <c r="I62" s="76"/>
      <c r="J62" s="76"/>
      <c r="K62" s="76"/>
      <c r="L62" s="29">
        <v>5484</v>
      </c>
      <c r="M62" s="76"/>
      <c r="N62" s="29">
        <v>1445</v>
      </c>
      <c r="O62" s="76"/>
      <c r="P62" s="29">
        <v>7483</v>
      </c>
      <c r="Q62" s="29">
        <v>1607</v>
      </c>
      <c r="R62" s="76"/>
      <c r="S62" s="51">
        <v>12230</v>
      </c>
      <c r="T62" s="76"/>
      <c r="U62" s="76"/>
      <c r="V62" s="76"/>
      <c r="W62" s="29">
        <v>142</v>
      </c>
      <c r="Y62" s="29">
        <f>S62-P62</f>
        <v>4747</v>
      </c>
      <c r="Z62" s="42">
        <f t="shared" si="3"/>
        <v>0.45494752023075075</v>
      </c>
      <c r="AA62" s="48">
        <f t="shared" si="4"/>
        <v>5.0015850093339436E-3</v>
      </c>
    </row>
    <row r="63" spans="1:27" x14ac:dyDescent="0.35">
      <c r="A63" t="s">
        <v>85</v>
      </c>
      <c r="B63" s="29">
        <v>5</v>
      </c>
      <c r="C63" s="29">
        <v>55417</v>
      </c>
      <c r="D63" s="29">
        <v>25821</v>
      </c>
      <c r="E63" s="29"/>
      <c r="F63" s="76"/>
      <c r="G63" s="76"/>
      <c r="H63" s="76"/>
      <c r="I63" s="76"/>
      <c r="J63" s="76"/>
      <c r="K63" s="76"/>
      <c r="L63" s="29">
        <v>4827</v>
      </c>
      <c r="M63" s="76"/>
      <c r="N63" s="29">
        <v>1414</v>
      </c>
      <c r="O63" s="76"/>
      <c r="P63" s="29">
        <v>3970</v>
      </c>
      <c r="Q63" s="29">
        <v>3047</v>
      </c>
      <c r="R63" s="76"/>
      <c r="S63" s="51">
        <v>12461</v>
      </c>
      <c r="T63" s="76"/>
      <c r="U63" s="76"/>
      <c r="V63" s="76"/>
      <c r="W63" s="29">
        <v>102</v>
      </c>
      <c r="Y63" s="29">
        <f>S63-L63</f>
        <v>7634</v>
      </c>
      <c r="Z63" s="42">
        <f t="shared" si="3"/>
        <v>0.4659400544959128</v>
      </c>
      <c r="AA63" s="48">
        <f t="shared" si="4"/>
        <v>3.9502730335773204E-3</v>
      </c>
    </row>
    <row r="64" spans="1:27" x14ac:dyDescent="0.35">
      <c r="A64" t="s">
        <v>86</v>
      </c>
      <c r="B64" s="29">
        <v>5</v>
      </c>
      <c r="C64" s="29">
        <v>56748</v>
      </c>
      <c r="D64" s="29">
        <v>29065</v>
      </c>
      <c r="E64" s="29"/>
      <c r="F64" s="76"/>
      <c r="G64" s="76"/>
      <c r="H64" s="76"/>
      <c r="I64" s="76"/>
      <c r="J64" s="76"/>
      <c r="K64" s="76"/>
      <c r="L64" s="29">
        <v>4506</v>
      </c>
      <c r="M64" s="76"/>
      <c r="N64" s="29">
        <v>2032</v>
      </c>
      <c r="O64" s="76"/>
      <c r="P64" s="29">
        <v>8754</v>
      </c>
      <c r="Q64" s="29">
        <v>2387</v>
      </c>
      <c r="R64" s="76"/>
      <c r="S64" s="51">
        <v>11250</v>
      </c>
      <c r="T64" s="76"/>
      <c r="U64" s="76"/>
      <c r="V64" s="76"/>
      <c r="W64" s="29">
        <v>136</v>
      </c>
      <c r="Y64" s="29">
        <f>S64-P64</f>
        <v>2496</v>
      </c>
      <c r="Z64" s="42">
        <f t="shared" si="3"/>
        <v>0.5121766405864524</v>
      </c>
      <c r="AA64" s="48">
        <f t="shared" si="4"/>
        <v>4.6791673834508862E-3</v>
      </c>
    </row>
    <row r="65" spans="1:27" x14ac:dyDescent="0.35">
      <c r="A65" t="s">
        <v>87</v>
      </c>
      <c r="B65" s="29">
        <v>5</v>
      </c>
      <c r="C65" s="29">
        <v>62464</v>
      </c>
      <c r="D65" s="29">
        <v>34658</v>
      </c>
      <c r="E65" s="29"/>
      <c r="F65" s="76"/>
      <c r="G65" s="76"/>
      <c r="H65" s="76"/>
      <c r="I65" s="76"/>
      <c r="J65" s="76"/>
      <c r="K65" s="76"/>
      <c r="L65" s="29">
        <v>4199</v>
      </c>
      <c r="M65" s="76"/>
      <c r="N65" s="29">
        <v>6930</v>
      </c>
      <c r="O65" s="76"/>
      <c r="P65" s="29">
        <v>4614</v>
      </c>
      <c r="Q65" s="29">
        <v>4649</v>
      </c>
      <c r="R65" s="76"/>
      <c r="S65" s="51">
        <v>14091</v>
      </c>
      <c r="T65" s="76"/>
      <c r="U65" s="76"/>
      <c r="V65" s="76"/>
      <c r="W65" s="29">
        <v>175</v>
      </c>
      <c r="Y65" s="29">
        <f>S65-N65</f>
        <v>7161</v>
      </c>
      <c r="Z65" s="42">
        <f t="shared" si="3"/>
        <v>0.55484759221311475</v>
      </c>
      <c r="AA65" s="48">
        <f t="shared" si="4"/>
        <v>5.0493392578913956E-3</v>
      </c>
    </row>
    <row r="66" spans="1:27" x14ac:dyDescent="0.35">
      <c r="A66" t="s">
        <v>88</v>
      </c>
      <c r="B66" s="29">
        <v>7</v>
      </c>
      <c r="C66" s="29">
        <v>64582</v>
      </c>
      <c r="D66" s="59">
        <v>32929</v>
      </c>
      <c r="E66" s="29"/>
      <c r="F66" s="76"/>
      <c r="G66" s="59">
        <v>210</v>
      </c>
      <c r="H66" s="59">
        <v>106</v>
      </c>
      <c r="I66" s="76"/>
      <c r="J66" s="76"/>
      <c r="K66" s="76"/>
      <c r="L66" s="29">
        <v>5440</v>
      </c>
      <c r="M66" s="76"/>
      <c r="N66" s="29">
        <v>9963</v>
      </c>
      <c r="O66" s="76"/>
      <c r="P66" s="29">
        <v>2395</v>
      </c>
      <c r="Q66" s="29">
        <v>2064</v>
      </c>
      <c r="R66" s="76"/>
      <c r="S66" s="51">
        <v>12636</v>
      </c>
      <c r="T66" s="76"/>
      <c r="U66" s="76"/>
      <c r="V66" s="76"/>
      <c r="W66" s="59">
        <v>115</v>
      </c>
      <c r="Y66" s="29">
        <f>S66-N66</f>
        <v>2673</v>
      </c>
      <c r="Z66" s="42">
        <f t="shared" si="3"/>
        <v>0.50987891362918458</v>
      </c>
      <c r="AA66" s="48">
        <f t="shared" si="4"/>
        <v>3.4923623553706458E-3</v>
      </c>
    </row>
    <row r="67" spans="1:27" x14ac:dyDescent="0.35">
      <c r="A67" t="s">
        <v>89</v>
      </c>
      <c r="B67" s="29">
        <v>7</v>
      </c>
      <c r="C67" s="29">
        <v>57852</v>
      </c>
      <c r="D67" s="29">
        <v>27443</v>
      </c>
      <c r="E67" s="29"/>
      <c r="F67" s="76"/>
      <c r="G67" s="59">
        <v>298</v>
      </c>
      <c r="H67" s="76"/>
      <c r="I67" s="76"/>
      <c r="J67" s="76"/>
      <c r="K67" s="76"/>
      <c r="L67" s="29">
        <v>5692</v>
      </c>
      <c r="M67" s="76"/>
      <c r="N67" s="29">
        <v>1638</v>
      </c>
      <c r="O67" s="76"/>
      <c r="P67" s="29">
        <v>6447</v>
      </c>
      <c r="Q67" s="29">
        <v>979</v>
      </c>
      <c r="R67" s="76"/>
      <c r="S67" s="51">
        <v>11962</v>
      </c>
      <c r="T67" s="76"/>
      <c r="U67" s="76"/>
      <c r="V67" s="59">
        <v>328</v>
      </c>
      <c r="W67" s="29">
        <v>99</v>
      </c>
      <c r="Y67" s="29">
        <f>S67-P67</f>
        <v>5515</v>
      </c>
      <c r="Z67" s="42">
        <f t="shared" si="3"/>
        <v>0.4743656226232455</v>
      </c>
      <c r="AA67" s="48">
        <f t="shared" si="4"/>
        <v>3.607477316619903E-3</v>
      </c>
    </row>
    <row r="68" spans="1:27" x14ac:dyDescent="0.35">
      <c r="A68" t="s">
        <v>90</v>
      </c>
      <c r="B68" s="29">
        <v>6</v>
      </c>
      <c r="C68" s="29">
        <v>21808</v>
      </c>
      <c r="D68" s="29">
        <v>12433</v>
      </c>
      <c r="E68" s="29"/>
      <c r="F68" s="76"/>
      <c r="G68" s="59">
        <v>159</v>
      </c>
      <c r="H68" s="76"/>
      <c r="I68" s="76"/>
      <c r="J68" s="76"/>
      <c r="K68" s="76"/>
      <c r="L68" s="29">
        <v>1625</v>
      </c>
      <c r="M68" s="76"/>
      <c r="N68" s="29">
        <v>594</v>
      </c>
      <c r="O68" s="76"/>
      <c r="P68" s="51">
        <v>4665</v>
      </c>
      <c r="Q68" s="29">
        <v>812</v>
      </c>
      <c r="R68" s="76"/>
      <c r="S68" s="29">
        <v>4511</v>
      </c>
      <c r="T68" s="76"/>
      <c r="U68" s="76"/>
      <c r="V68" s="76"/>
      <c r="W68" s="29">
        <v>67</v>
      </c>
      <c r="Y68" s="29">
        <f>P68-S68</f>
        <v>154</v>
      </c>
      <c r="Z68" s="42">
        <f t="shared" si="3"/>
        <v>0.57011188554658843</v>
      </c>
      <c r="AA68" s="48">
        <f t="shared" si="4"/>
        <v>5.3888844204938472E-3</v>
      </c>
    </row>
    <row r="69" spans="1:27" x14ac:dyDescent="0.35">
      <c r="A69" t="s">
        <v>91</v>
      </c>
      <c r="B69" s="29">
        <v>5</v>
      </c>
      <c r="C69" s="29">
        <v>17841</v>
      </c>
      <c r="D69" s="29">
        <v>10315</v>
      </c>
      <c r="E69" s="29"/>
      <c r="F69" s="76"/>
      <c r="G69" s="76"/>
      <c r="H69" s="76"/>
      <c r="I69" s="76"/>
      <c r="J69" s="76"/>
      <c r="K69" s="76"/>
      <c r="L69" s="29">
        <v>844</v>
      </c>
      <c r="M69" s="76"/>
      <c r="N69" s="29">
        <v>358</v>
      </c>
      <c r="O69" s="76"/>
      <c r="P69" s="29">
        <v>199</v>
      </c>
      <c r="Q69" s="51">
        <v>7221</v>
      </c>
      <c r="R69" s="76"/>
      <c r="S69" s="29">
        <v>1661</v>
      </c>
      <c r="T69" s="76"/>
      <c r="U69" s="76"/>
      <c r="V69" s="76"/>
      <c r="W69" s="29">
        <v>32</v>
      </c>
      <c r="Y69" s="29">
        <f>Q69-S69</f>
        <v>5560</v>
      </c>
      <c r="Z69" s="42">
        <f t="shared" si="3"/>
        <v>0.57816265904377562</v>
      </c>
      <c r="AA69" s="48">
        <f t="shared" si="4"/>
        <v>3.1022782355792536E-3</v>
      </c>
    </row>
    <row r="70" spans="1:27" x14ac:dyDescent="0.35">
      <c r="A70" t="s">
        <v>92</v>
      </c>
      <c r="B70" s="29">
        <v>8</v>
      </c>
      <c r="C70" s="29">
        <v>61393</v>
      </c>
      <c r="D70" s="29">
        <v>31013</v>
      </c>
      <c r="E70" s="29"/>
      <c r="F70" s="76"/>
      <c r="G70" s="76"/>
      <c r="H70" s="76"/>
      <c r="I70" s="76"/>
      <c r="J70" s="76"/>
      <c r="K70" s="59">
        <v>212</v>
      </c>
      <c r="L70" s="29">
        <v>4620</v>
      </c>
      <c r="M70" s="76"/>
      <c r="N70" s="29">
        <v>940</v>
      </c>
      <c r="O70" s="76"/>
      <c r="P70" s="29">
        <v>10136</v>
      </c>
      <c r="Q70" s="29">
        <v>1073</v>
      </c>
      <c r="R70" s="76"/>
      <c r="S70" s="51">
        <v>13164</v>
      </c>
      <c r="T70" s="59">
        <v>297</v>
      </c>
      <c r="U70" s="76"/>
      <c r="V70" s="59">
        <v>458</v>
      </c>
      <c r="W70" s="29">
        <v>113</v>
      </c>
      <c r="Y70" s="29">
        <f>S70-P70</f>
        <v>3028</v>
      </c>
      <c r="Z70" s="42">
        <f t="shared" si="3"/>
        <v>0.50515531086605969</v>
      </c>
      <c r="AA70" s="48">
        <f t="shared" si="4"/>
        <v>3.643633315061426E-3</v>
      </c>
    </row>
    <row r="71" spans="1:27" x14ac:dyDescent="0.35">
      <c r="A71" t="s">
        <v>93</v>
      </c>
      <c r="B71" s="29">
        <v>5</v>
      </c>
      <c r="C71" s="29">
        <v>62265</v>
      </c>
      <c r="D71" s="29">
        <v>36344</v>
      </c>
      <c r="E71" s="29"/>
      <c r="F71" s="76"/>
      <c r="G71" s="76"/>
      <c r="H71" s="76"/>
      <c r="I71" s="76"/>
      <c r="J71" s="76"/>
      <c r="K71" s="76"/>
      <c r="L71" s="29">
        <v>4620</v>
      </c>
      <c r="M71" s="76"/>
      <c r="N71" s="29">
        <v>10171</v>
      </c>
      <c r="O71" s="76"/>
      <c r="P71" s="29">
        <v>2240</v>
      </c>
      <c r="Q71" s="29">
        <v>2741</v>
      </c>
      <c r="R71" s="76"/>
      <c r="S71" s="51">
        <v>16414</v>
      </c>
      <c r="T71" s="76"/>
      <c r="U71" s="76"/>
      <c r="V71" s="76"/>
      <c r="W71" s="29">
        <v>158</v>
      </c>
      <c r="Y71" s="29">
        <f>S71-N71</f>
        <v>6243</v>
      </c>
      <c r="Z71" s="42">
        <f t="shared" si="3"/>
        <v>0.58369870713884209</v>
      </c>
      <c r="AA71" s="48">
        <f t="shared" si="4"/>
        <v>4.3473475676865511E-3</v>
      </c>
    </row>
    <row r="72" spans="1:27" x14ac:dyDescent="0.35">
      <c r="A72" t="s">
        <v>94</v>
      </c>
      <c r="B72" s="29">
        <v>5</v>
      </c>
      <c r="C72" s="29">
        <v>61800</v>
      </c>
      <c r="D72" s="29">
        <v>36555</v>
      </c>
      <c r="E72" s="29"/>
      <c r="F72" s="76"/>
      <c r="G72" s="76"/>
      <c r="H72" s="76"/>
      <c r="I72" s="76"/>
      <c r="J72" s="76"/>
      <c r="K72" s="76"/>
      <c r="L72" s="29">
        <v>5128</v>
      </c>
      <c r="M72" s="76"/>
      <c r="N72" s="29">
        <v>9646</v>
      </c>
      <c r="O72" s="76"/>
      <c r="P72" s="29">
        <v>2599</v>
      </c>
      <c r="Q72" s="29">
        <v>4329</v>
      </c>
      <c r="R72" s="76"/>
      <c r="S72" s="51">
        <v>14707</v>
      </c>
      <c r="T72" s="76"/>
      <c r="U72" s="76"/>
      <c r="V72" s="76"/>
      <c r="W72" s="29">
        <v>146</v>
      </c>
      <c r="Y72" s="29">
        <f>S72-N72</f>
        <v>5061</v>
      </c>
      <c r="Z72" s="42">
        <f t="shared" ref="Z72:Z81" si="5">D72/C72</f>
        <v>0.59150485436893208</v>
      </c>
      <c r="AA72" s="48">
        <f t="shared" ref="AA72:AA81" si="6">W72/D72</f>
        <v>3.9939816714539738E-3</v>
      </c>
    </row>
    <row r="73" spans="1:27" x14ac:dyDescent="0.35">
      <c r="A73" t="s">
        <v>95</v>
      </c>
      <c r="B73" s="29">
        <v>6</v>
      </c>
      <c r="C73" s="29">
        <v>65390</v>
      </c>
      <c r="D73" s="29">
        <v>35150</v>
      </c>
      <c r="E73" s="29"/>
      <c r="F73" s="76"/>
      <c r="G73" s="76"/>
      <c r="H73" s="76"/>
      <c r="I73" s="76"/>
      <c r="J73" s="76"/>
      <c r="K73" s="76"/>
      <c r="L73" s="29">
        <v>7083</v>
      </c>
      <c r="M73" s="76"/>
      <c r="N73" s="29">
        <v>1929</v>
      </c>
      <c r="O73" s="76"/>
      <c r="P73" s="29">
        <v>9424</v>
      </c>
      <c r="Q73" s="29">
        <v>1642</v>
      </c>
      <c r="R73" s="76"/>
      <c r="S73" s="51">
        <v>14300</v>
      </c>
      <c r="T73" s="59">
        <v>610</v>
      </c>
      <c r="U73" s="76"/>
      <c r="V73" s="76"/>
      <c r="W73" s="29">
        <v>162</v>
      </c>
      <c r="Y73" s="29">
        <f>S73-P73</f>
        <v>4876</v>
      </c>
      <c r="Z73" s="42">
        <f t="shared" si="5"/>
        <v>0.53754396696742623</v>
      </c>
      <c r="AA73" s="48">
        <f t="shared" si="6"/>
        <v>4.608819345661451E-3</v>
      </c>
    </row>
    <row r="74" spans="1:27" x14ac:dyDescent="0.35">
      <c r="A74" t="s">
        <v>96</v>
      </c>
      <c r="B74" s="29">
        <v>6</v>
      </c>
      <c r="C74" s="29">
        <v>63548</v>
      </c>
      <c r="D74" s="29">
        <v>34393</v>
      </c>
      <c r="E74" s="29"/>
      <c r="F74" s="59">
        <v>374</v>
      </c>
      <c r="G74" s="76"/>
      <c r="H74" s="76"/>
      <c r="I74" s="76"/>
      <c r="J74" s="76"/>
      <c r="K74" s="76"/>
      <c r="L74" s="29">
        <v>5844</v>
      </c>
      <c r="M74" s="76"/>
      <c r="N74" s="29">
        <v>2016</v>
      </c>
      <c r="O74" s="76"/>
      <c r="P74" s="29">
        <v>10548</v>
      </c>
      <c r="Q74" s="29">
        <v>1610</v>
      </c>
      <c r="R74" s="76"/>
      <c r="S74" s="51">
        <v>13819</v>
      </c>
      <c r="T74" s="76"/>
      <c r="U74" s="76"/>
      <c r="V74" s="76"/>
      <c r="W74" s="29">
        <v>182</v>
      </c>
      <c r="Y74" s="29">
        <f>S74-P74</f>
        <v>3271</v>
      </c>
      <c r="Z74" s="42">
        <f t="shared" si="5"/>
        <v>0.54121294139862786</v>
      </c>
      <c r="AA74" s="48">
        <f t="shared" si="6"/>
        <v>5.2917744889948532E-3</v>
      </c>
    </row>
    <row r="75" spans="1:27" x14ac:dyDescent="0.35">
      <c r="A75" t="s">
        <v>97</v>
      </c>
      <c r="B75" s="29">
        <v>6</v>
      </c>
      <c r="C75" s="29">
        <v>64901</v>
      </c>
      <c r="D75" s="29">
        <v>34050</v>
      </c>
      <c r="E75" s="29"/>
      <c r="F75" s="76"/>
      <c r="G75" s="76"/>
      <c r="H75" s="76"/>
      <c r="I75" s="76"/>
      <c r="J75" s="76"/>
      <c r="K75" s="76"/>
      <c r="L75" s="29">
        <v>6168</v>
      </c>
      <c r="M75" s="76"/>
      <c r="N75" s="29">
        <v>1321</v>
      </c>
      <c r="O75" s="76"/>
      <c r="P75" s="29">
        <v>9125</v>
      </c>
      <c r="Q75" s="29">
        <v>1833</v>
      </c>
      <c r="R75" s="76"/>
      <c r="S75" s="51">
        <v>14969</v>
      </c>
      <c r="T75" s="59">
        <v>467</v>
      </c>
      <c r="U75" s="76"/>
      <c r="V75" s="76"/>
      <c r="W75" s="29">
        <v>167</v>
      </c>
      <c r="Y75" s="29">
        <f>S75-P75</f>
        <v>5844</v>
      </c>
      <c r="Z75" s="42">
        <f t="shared" si="5"/>
        <v>0.52464522888707421</v>
      </c>
      <c r="AA75" s="48">
        <f t="shared" si="6"/>
        <v>4.9045521292217327E-3</v>
      </c>
    </row>
    <row r="76" spans="1:27" x14ac:dyDescent="0.35">
      <c r="A76" t="s">
        <v>98</v>
      </c>
      <c r="B76" s="29">
        <v>8</v>
      </c>
      <c r="C76" s="29">
        <v>17979</v>
      </c>
      <c r="D76" s="29">
        <v>11535</v>
      </c>
      <c r="E76" s="29"/>
      <c r="F76" s="76"/>
      <c r="G76" s="59">
        <v>65</v>
      </c>
      <c r="H76" s="76"/>
      <c r="I76" s="76"/>
      <c r="J76" s="76"/>
      <c r="K76" s="76"/>
      <c r="L76" s="29">
        <v>725</v>
      </c>
      <c r="M76" s="76"/>
      <c r="N76" s="29">
        <v>137</v>
      </c>
      <c r="O76" s="59">
        <v>949</v>
      </c>
      <c r="P76" s="29">
        <v>169</v>
      </c>
      <c r="Q76" s="29">
        <v>3936</v>
      </c>
      <c r="R76" s="76"/>
      <c r="S76" s="51">
        <v>5453</v>
      </c>
      <c r="T76" s="76"/>
      <c r="U76" s="76"/>
      <c r="V76" s="59">
        <v>50</v>
      </c>
      <c r="W76" s="29">
        <v>51</v>
      </c>
      <c r="Y76" s="29">
        <f>S76-Q76</f>
        <v>1517</v>
      </c>
      <c r="Z76" s="42">
        <f t="shared" si="5"/>
        <v>0.64158184548640085</v>
      </c>
      <c r="AA76" s="48">
        <f t="shared" si="6"/>
        <v>4.421326397919376E-3</v>
      </c>
    </row>
    <row r="77" spans="1:27" x14ac:dyDescent="0.35">
      <c r="A77" t="s">
        <v>99</v>
      </c>
      <c r="B77" s="29">
        <v>6</v>
      </c>
      <c r="C77" s="29">
        <v>68130</v>
      </c>
      <c r="D77" s="29">
        <v>39358</v>
      </c>
      <c r="E77" s="29"/>
      <c r="F77" s="76"/>
      <c r="G77" s="59">
        <v>506</v>
      </c>
      <c r="H77" s="76"/>
      <c r="I77" s="76"/>
      <c r="J77" s="76"/>
      <c r="K77" s="76"/>
      <c r="L77" s="29">
        <v>4669</v>
      </c>
      <c r="M77" s="76"/>
      <c r="N77" s="29">
        <v>2731</v>
      </c>
      <c r="O77" s="76"/>
      <c r="P77" s="29">
        <v>1751</v>
      </c>
      <c r="Q77" s="51">
        <v>15223</v>
      </c>
      <c r="R77" s="76"/>
      <c r="S77" s="29">
        <v>14273</v>
      </c>
      <c r="T77" s="76"/>
      <c r="U77" s="76"/>
      <c r="V77" s="76"/>
      <c r="W77" s="29">
        <v>205</v>
      </c>
      <c r="Y77" s="29">
        <f>Q77-S77</f>
        <v>950</v>
      </c>
      <c r="Z77" s="42">
        <f t="shared" si="5"/>
        <v>0.57768971084691034</v>
      </c>
      <c r="AA77" s="48">
        <f t="shared" si="6"/>
        <v>5.2085979978657455E-3</v>
      </c>
    </row>
    <row r="78" spans="1:27" x14ac:dyDescent="0.35">
      <c r="A78" t="s">
        <v>100</v>
      </c>
      <c r="B78" s="29">
        <v>5</v>
      </c>
      <c r="C78" s="29">
        <v>55338</v>
      </c>
      <c r="D78" s="29">
        <v>32289</v>
      </c>
      <c r="E78" s="29"/>
      <c r="F78" s="76"/>
      <c r="G78" s="76"/>
      <c r="H78" s="76"/>
      <c r="I78" s="76"/>
      <c r="J78" s="76"/>
      <c r="K78" s="76"/>
      <c r="L78" s="29">
        <v>4908</v>
      </c>
      <c r="M78" s="76"/>
      <c r="N78" s="29">
        <v>6166</v>
      </c>
      <c r="O78" s="76"/>
      <c r="P78" s="29">
        <v>5124</v>
      </c>
      <c r="Q78" s="29">
        <v>2324</v>
      </c>
      <c r="R78" s="76"/>
      <c r="S78" s="51">
        <v>13608</v>
      </c>
      <c r="T78" s="76"/>
      <c r="U78" s="76"/>
      <c r="V78" s="76"/>
      <c r="W78" s="29">
        <v>159</v>
      </c>
      <c r="Y78" s="29">
        <f>S78-N78</f>
        <v>7442</v>
      </c>
      <c r="Z78" s="42">
        <f t="shared" si="5"/>
        <v>0.58348693483682101</v>
      </c>
      <c r="AA78" s="48">
        <f t="shared" si="6"/>
        <v>4.9242776177645638E-3</v>
      </c>
    </row>
    <row r="79" spans="1:27" x14ac:dyDescent="0.35">
      <c r="A79" t="s">
        <v>101</v>
      </c>
      <c r="B79" s="29">
        <v>5</v>
      </c>
      <c r="C79" s="29">
        <v>63417</v>
      </c>
      <c r="D79" s="29">
        <v>39953</v>
      </c>
      <c r="E79" s="29"/>
      <c r="F79" s="76"/>
      <c r="G79" s="76"/>
      <c r="H79" s="76"/>
      <c r="I79" s="76"/>
      <c r="J79" s="76"/>
      <c r="K79" s="76"/>
      <c r="L79" s="29">
        <v>4154</v>
      </c>
      <c r="M79" s="76"/>
      <c r="N79" s="29">
        <v>2122</v>
      </c>
      <c r="O79" s="76"/>
      <c r="P79" s="29">
        <v>4678</v>
      </c>
      <c r="Q79" s="51">
        <v>15697</v>
      </c>
      <c r="R79" s="76"/>
      <c r="S79" s="29">
        <v>13125</v>
      </c>
      <c r="T79" s="76"/>
      <c r="U79" s="76"/>
      <c r="V79" s="76"/>
      <c r="W79" s="29">
        <v>177</v>
      </c>
      <c r="Y79" s="29">
        <f>Q79-S79</f>
        <v>2572</v>
      </c>
      <c r="Z79" s="42">
        <f t="shared" si="5"/>
        <v>0.63000457290631851</v>
      </c>
      <c r="AA79" s="48">
        <f t="shared" si="6"/>
        <v>4.4302054914524564E-3</v>
      </c>
    </row>
    <row r="80" spans="1:27" x14ac:dyDescent="0.35">
      <c r="A80" t="s">
        <v>102</v>
      </c>
      <c r="B80" s="29">
        <v>5</v>
      </c>
      <c r="C80" s="29">
        <v>59248</v>
      </c>
      <c r="D80" s="29">
        <v>28967</v>
      </c>
      <c r="E80" s="29"/>
      <c r="F80" s="76"/>
      <c r="G80" s="76"/>
      <c r="H80" s="76"/>
      <c r="I80" s="76"/>
      <c r="J80" s="76"/>
      <c r="K80" s="76"/>
      <c r="L80" s="29">
        <v>5646</v>
      </c>
      <c r="M80" s="76"/>
      <c r="N80" s="29">
        <v>1750</v>
      </c>
      <c r="O80" s="76"/>
      <c r="P80" s="29">
        <v>8382</v>
      </c>
      <c r="Q80" s="29">
        <v>1094</v>
      </c>
      <c r="R80" s="76"/>
      <c r="S80" s="51">
        <v>11966</v>
      </c>
      <c r="T80" s="76"/>
      <c r="U80" s="76"/>
      <c r="V80" s="76"/>
      <c r="W80" s="29">
        <v>129</v>
      </c>
      <c r="Y80" s="78">
        <f>S80-P80</f>
        <v>3584</v>
      </c>
      <c r="Z80" s="42">
        <f t="shared" si="5"/>
        <v>0.48891101809343773</v>
      </c>
      <c r="AA80" s="48">
        <f t="shared" si="6"/>
        <v>4.4533434597990819E-3</v>
      </c>
    </row>
    <row r="81" spans="1:27" s="1" customFormat="1" ht="15" thickBot="1" x14ac:dyDescent="0.4">
      <c r="A81" s="1" t="s">
        <v>4</v>
      </c>
      <c r="B81" s="3">
        <f t="shared" ref="B81:W81" si="7">SUM(B8:B80)</f>
        <v>437</v>
      </c>
      <c r="C81" s="20">
        <f t="shared" si="7"/>
        <v>4320981</v>
      </c>
      <c r="D81" s="20">
        <f t="shared" si="7"/>
        <v>2307209</v>
      </c>
      <c r="E81" s="20"/>
      <c r="F81" s="20">
        <f t="shared" si="7"/>
        <v>1133</v>
      </c>
      <c r="G81" s="20">
        <f t="shared" si="7"/>
        <v>4768</v>
      </c>
      <c r="H81" s="20">
        <f t="shared" si="7"/>
        <v>328</v>
      </c>
      <c r="I81" s="20">
        <f t="shared" si="7"/>
        <v>668</v>
      </c>
      <c r="J81" s="20">
        <f t="shared" si="7"/>
        <v>524</v>
      </c>
      <c r="K81" s="20">
        <f t="shared" si="7"/>
        <v>212</v>
      </c>
      <c r="L81" s="20">
        <f t="shared" si="7"/>
        <v>361994</v>
      </c>
      <c r="M81" s="20">
        <f t="shared" si="7"/>
        <v>2031</v>
      </c>
      <c r="N81" s="20">
        <f t="shared" si="7"/>
        <v>271740</v>
      </c>
      <c r="O81" s="20">
        <f t="shared" si="7"/>
        <v>52528</v>
      </c>
      <c r="P81" s="20">
        <f t="shared" si="7"/>
        <v>440708</v>
      </c>
      <c r="Q81" s="20">
        <f t="shared" si="7"/>
        <v>261458</v>
      </c>
      <c r="R81" s="20">
        <f t="shared" si="7"/>
        <v>56</v>
      </c>
      <c r="S81" s="20">
        <f t="shared" si="7"/>
        <v>877077</v>
      </c>
      <c r="T81" s="20">
        <f t="shared" si="7"/>
        <v>2740</v>
      </c>
      <c r="U81" s="20">
        <f t="shared" si="7"/>
        <v>1321</v>
      </c>
      <c r="V81" s="20">
        <f t="shared" si="7"/>
        <v>17923</v>
      </c>
      <c r="W81" s="20">
        <f t="shared" si="7"/>
        <v>10000</v>
      </c>
      <c r="Y81" s="57"/>
      <c r="Z81" s="98">
        <f t="shared" si="5"/>
        <v>0.53395490514769683</v>
      </c>
      <c r="AA81" s="98">
        <f t="shared" si="6"/>
        <v>4.3342410678876512E-3</v>
      </c>
    </row>
    <row r="83" spans="1:27" s="1" customFormat="1" x14ac:dyDescent="0.35">
      <c r="A83" s="86" t="s">
        <v>18</v>
      </c>
      <c r="B83" s="86"/>
      <c r="D83" s="30">
        <f>SUM(F83:W83)</f>
        <v>1</v>
      </c>
      <c r="E83" s="30"/>
      <c r="F83" s="30">
        <f>F81/$D$81</f>
        <v>4.9106951299167085E-4</v>
      </c>
      <c r="G83" s="30">
        <f t="shared" ref="G83:W83" si="8">G81/$D$81</f>
        <v>2.066566141168832E-3</v>
      </c>
      <c r="H83" s="30">
        <f t="shared" si="8"/>
        <v>1.4216310702671497E-4</v>
      </c>
      <c r="I83" s="30">
        <f t="shared" si="8"/>
        <v>2.8952730333489511E-4</v>
      </c>
      <c r="J83" s="30">
        <f t="shared" si="8"/>
        <v>2.2711423195731292E-4</v>
      </c>
      <c r="K83" s="30">
        <f t="shared" si="8"/>
        <v>9.1885910639218213E-5</v>
      </c>
      <c r="L83" s="30">
        <f t="shared" si="8"/>
        <v>0.15689692611289224</v>
      </c>
      <c r="M83" s="30">
        <f t="shared" si="8"/>
        <v>8.8028436088798199E-4</v>
      </c>
      <c r="N83" s="30">
        <f t="shared" si="8"/>
        <v>0.11777866677877903</v>
      </c>
      <c r="O83" s="30">
        <f t="shared" si="8"/>
        <v>2.2766901481400256E-2</v>
      </c>
      <c r="P83" s="30">
        <f t="shared" si="8"/>
        <v>0.19101347125466311</v>
      </c>
      <c r="Q83" s="30">
        <f t="shared" si="8"/>
        <v>0.11332220011277695</v>
      </c>
      <c r="R83" s="30">
        <f t="shared" si="8"/>
        <v>2.4271749980170847E-5</v>
      </c>
      <c r="S83" s="30">
        <f t="shared" si="8"/>
        <v>0.38014631530996973</v>
      </c>
      <c r="T83" s="30">
        <f t="shared" si="8"/>
        <v>1.1875820526012165E-3</v>
      </c>
      <c r="U83" s="30">
        <f t="shared" si="8"/>
        <v>5.7255324506795872E-4</v>
      </c>
      <c r="V83" s="30">
        <f t="shared" si="8"/>
        <v>7.7682602659750371E-3</v>
      </c>
      <c r="W83" s="30">
        <f t="shared" si="8"/>
        <v>4.3342410678876512E-3</v>
      </c>
    </row>
    <row r="84" spans="1:27" s="1" customFormat="1" x14ac:dyDescent="0.35">
      <c r="A84" s="21"/>
      <c r="B84" s="21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</row>
    <row r="85" spans="1:27" s="1" customFormat="1" x14ac:dyDescent="0.35">
      <c r="A85" s="21"/>
      <c r="B85" s="21"/>
      <c r="D85" s="30"/>
      <c r="E85" s="30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 s="30"/>
    </row>
    <row r="86" spans="1:27" x14ac:dyDescent="0.35">
      <c r="A86" s="5"/>
      <c r="C86" s="77"/>
    </row>
  </sheetData>
  <mergeCells count="3">
    <mergeCell ref="A83:B83"/>
    <mergeCell ref="A1:H1"/>
    <mergeCell ref="A3:H3"/>
  </mergeCells>
  <conditionalFormatting sqref="F8:V8">
    <cfRule type="top10" dxfId="3" priority="1" rank="1"/>
  </conditionalFormatting>
  <conditionalFormatting sqref="F9:V80">
    <cfRule type="top10" dxfId="2" priority="2" rank="1"/>
  </conditionalFormatting>
  <conditionalFormatting sqref="Q8:V80 F8:O80">
    <cfRule type="top10" dxfId="1" priority="217" rank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ignoredErrors>
    <ignoredError sqref="Y10 Y17 Y52 Y60 Y63 Y7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84"/>
  <sheetViews>
    <sheetView workbookViewId="0">
      <pane ySplit="7" topLeftCell="A8" activePane="bottomLeft" state="frozenSplit"/>
      <selection activeCell="B4" sqref="B4"/>
      <selection pane="bottomLeft" activeCell="F10" sqref="F10"/>
    </sheetView>
  </sheetViews>
  <sheetFormatPr defaultRowHeight="14.5" x14ac:dyDescent="0.35"/>
  <cols>
    <col min="1" max="1" width="42.7265625" bestFit="1" customWidth="1"/>
    <col min="2" max="6" width="11.26953125" customWidth="1"/>
    <col min="7" max="7" width="12.36328125" customWidth="1"/>
    <col min="8" max="10" width="11.26953125" customWidth="1"/>
    <col min="11" max="11" width="12.453125" customWidth="1"/>
    <col min="12" max="15" width="11.26953125" customWidth="1"/>
    <col min="16" max="16" width="13.453125" bestFit="1" customWidth="1"/>
    <col min="17" max="17" width="13.26953125" bestFit="1" customWidth="1"/>
    <col min="18" max="18" width="11.6328125" bestFit="1" customWidth="1"/>
    <col min="19" max="19" width="11.7265625" customWidth="1"/>
  </cols>
  <sheetData>
    <row r="1" spans="1:19" x14ac:dyDescent="0.3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3" spans="1:19" x14ac:dyDescent="0.35">
      <c r="A3" s="87" t="str">
        <f>Summary!A3</f>
        <v>Scottish Parliament Election 7 May 2026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5" spans="1:19" x14ac:dyDescent="0.35">
      <c r="A5" s="1" t="s">
        <v>23</v>
      </c>
    </row>
    <row r="6" spans="1:19" x14ac:dyDescent="0.35">
      <c r="A6" s="1"/>
    </row>
    <row r="7" spans="1:19" ht="99" customHeight="1" x14ac:dyDescent="0.35">
      <c r="A7" s="25" t="s">
        <v>6</v>
      </c>
      <c r="B7" s="58" t="s">
        <v>12</v>
      </c>
      <c r="C7" s="58" t="str">
        <f>'Constituency - Votes'!F7</f>
        <v>Alliance for Democracy and Freedom</v>
      </c>
      <c r="D7" s="58" t="str">
        <f>'Constituency - Votes'!G7</f>
        <v xml:space="preserve">Alliance to Liberate Scotland </v>
      </c>
      <c r="E7" s="58" t="str">
        <f>'Constituency - Votes'!H7</f>
        <v>Advance UK</v>
      </c>
      <c r="F7" s="58" t="str">
        <f>'Constituency - Votes'!I7</f>
        <v>British Unionist Party and Abolish the Scottish Parliament Party</v>
      </c>
      <c r="G7" s="58" t="str">
        <f>'Constituency - Votes'!J7</f>
        <v>Edinburgh &amp; East Lothian People</v>
      </c>
      <c r="H7" s="58" t="str">
        <f>'Constituency - Votes'!K7</f>
        <v>Freedom Alliance</v>
      </c>
      <c r="I7" s="58" t="str">
        <f>'Constituency - Votes'!L7</f>
        <v>Reform UK</v>
      </c>
      <c r="J7" s="58" t="str">
        <f>'Constituency - Votes'!M7</f>
        <v>Scottish Common Party</v>
      </c>
      <c r="K7" s="58" t="str">
        <f>'Constituency - Votes'!N7</f>
        <v>Scottish Conservative and Unionist Party</v>
      </c>
      <c r="L7" s="58" t="str">
        <f>'Constituency - Votes'!O7</f>
        <v>Scottish Green Party</v>
      </c>
      <c r="M7" s="58" t="str">
        <f>'Constituency - Votes'!P7</f>
        <v>Scottish Labour Party</v>
      </c>
      <c r="N7" s="58" t="str">
        <f>'Constituency - Votes'!Q7</f>
        <v>Scottish Liberal Democrats</v>
      </c>
      <c r="O7" s="58" t="str">
        <f>'Constituency - Votes'!R7</f>
        <v>Scottish Libertarian Party</v>
      </c>
      <c r="P7" s="58" t="str">
        <f>'Constituency - Votes'!S7</f>
        <v>Scottish National Party (SNP)</v>
      </c>
      <c r="Q7" s="58" t="str">
        <f>'Constituency - Votes'!T7</f>
        <v>Scottish Trade Unionist and Socialist Coalition</v>
      </c>
      <c r="R7" s="58" t="str">
        <f>'Constituency - Votes'!U7</f>
        <v>Scottish Workers Party of Britain</v>
      </c>
      <c r="S7" s="58" t="str">
        <f>'Constituency - Votes'!V7</f>
        <v>Independent Candidates</v>
      </c>
    </row>
    <row r="8" spans="1:19" x14ac:dyDescent="0.35">
      <c r="A8" t="s">
        <v>30</v>
      </c>
      <c r="B8" s="29">
        <f>'Constituency - Votes'!B8</f>
        <v>5</v>
      </c>
      <c r="C8" s="29"/>
      <c r="D8" s="29"/>
      <c r="E8" s="29"/>
      <c r="F8" s="29"/>
      <c r="G8" s="29"/>
      <c r="H8" s="29"/>
      <c r="I8" s="29"/>
      <c r="J8" s="29"/>
      <c r="K8" s="29"/>
      <c r="M8" s="59"/>
      <c r="N8" s="29"/>
      <c r="O8" s="29"/>
      <c r="P8" s="28" t="s">
        <v>17</v>
      </c>
      <c r="Q8" s="29"/>
      <c r="R8" s="29"/>
      <c r="S8" s="29"/>
    </row>
    <row r="9" spans="1:19" x14ac:dyDescent="0.35">
      <c r="A9" t="s">
        <v>31</v>
      </c>
      <c r="B9" s="29">
        <f>'Constituency - Votes'!B9</f>
        <v>6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28" t="s">
        <v>17</v>
      </c>
      <c r="Q9" s="56"/>
      <c r="R9" s="56"/>
      <c r="S9" s="56"/>
    </row>
    <row r="10" spans="1:19" x14ac:dyDescent="0.35">
      <c r="A10" t="s">
        <v>32</v>
      </c>
      <c r="B10" s="29">
        <f>'Constituency - Votes'!B10</f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28" t="s">
        <v>17</v>
      </c>
      <c r="Q10" s="56"/>
      <c r="R10" s="56"/>
      <c r="S10" s="56"/>
    </row>
    <row r="11" spans="1:19" x14ac:dyDescent="0.35">
      <c r="A11" t="s">
        <v>33</v>
      </c>
      <c r="B11" s="29">
        <f>'Constituency - Votes'!B11</f>
        <v>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28" t="s">
        <v>17</v>
      </c>
      <c r="Q11" s="56"/>
      <c r="R11" s="56"/>
      <c r="S11" s="56"/>
    </row>
    <row r="12" spans="1:19" x14ac:dyDescent="0.35">
      <c r="A12" t="s">
        <v>34</v>
      </c>
      <c r="B12" s="29">
        <f>'Constituency - Votes'!B12</f>
        <v>5</v>
      </c>
      <c r="C12" s="56"/>
      <c r="D12" s="56"/>
      <c r="E12" s="56"/>
      <c r="F12" s="56"/>
      <c r="G12" s="56"/>
      <c r="H12" s="56"/>
      <c r="I12" s="56"/>
      <c r="J12" s="56"/>
      <c r="K12" s="28" t="s">
        <v>17</v>
      </c>
      <c r="L12" s="56"/>
      <c r="M12" s="56"/>
      <c r="N12" s="56"/>
      <c r="O12" s="56"/>
      <c r="P12" s="56"/>
      <c r="Q12" s="56"/>
      <c r="R12" s="56"/>
      <c r="S12" s="56"/>
    </row>
    <row r="13" spans="1:19" x14ac:dyDescent="0.35">
      <c r="A13" t="s">
        <v>35</v>
      </c>
      <c r="B13" s="29">
        <f>'Constituency - Votes'!B13</f>
        <v>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28" t="s">
        <v>17</v>
      </c>
      <c r="Q13" s="56"/>
      <c r="R13" s="56"/>
      <c r="S13" s="56"/>
    </row>
    <row r="14" spans="1:19" x14ac:dyDescent="0.35">
      <c r="A14" t="s">
        <v>36</v>
      </c>
      <c r="B14" s="29">
        <f>'Constituency - Votes'!B14</f>
        <v>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28" t="s">
        <v>17</v>
      </c>
      <c r="Q14" s="56"/>
      <c r="R14" s="56"/>
      <c r="S14" s="56"/>
    </row>
    <row r="15" spans="1:19" x14ac:dyDescent="0.35">
      <c r="A15" t="s">
        <v>37</v>
      </c>
      <c r="B15" s="29">
        <f>'Constituency - Votes'!B15</f>
        <v>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28" t="s">
        <v>17</v>
      </c>
      <c r="Q15" s="56"/>
      <c r="R15" s="56"/>
      <c r="S15" s="56"/>
    </row>
    <row r="16" spans="1:19" ht="14" customHeight="1" x14ac:dyDescent="0.35">
      <c r="A16" t="s">
        <v>38</v>
      </c>
      <c r="B16" s="29">
        <f>'Constituency - Votes'!B16</f>
        <v>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28" t="s">
        <v>17</v>
      </c>
      <c r="Q16" s="56"/>
      <c r="R16" s="56"/>
      <c r="S16" s="56"/>
    </row>
    <row r="17" spans="1:19" x14ac:dyDescent="0.35">
      <c r="A17" t="s">
        <v>39</v>
      </c>
      <c r="B17" s="29">
        <f>'Constituency - Votes'!B17</f>
        <v>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28" t="s">
        <v>17</v>
      </c>
      <c r="Q17" s="56"/>
      <c r="R17" s="56"/>
      <c r="S17" s="56"/>
    </row>
    <row r="18" spans="1:19" x14ac:dyDescent="0.35">
      <c r="A18" t="s">
        <v>40</v>
      </c>
      <c r="B18" s="29">
        <f>'Constituency - Votes'!B18</f>
        <v>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28" t="s">
        <v>17</v>
      </c>
      <c r="Q18" s="56"/>
      <c r="R18" s="56"/>
      <c r="S18" s="56"/>
    </row>
    <row r="19" spans="1:19" x14ac:dyDescent="0.35">
      <c r="A19" t="s">
        <v>41</v>
      </c>
      <c r="B19" s="29">
        <f>'Constituency - Votes'!B19</f>
        <v>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28" t="s">
        <v>17</v>
      </c>
      <c r="Q19" s="56"/>
      <c r="R19" s="56"/>
      <c r="S19" s="56"/>
    </row>
    <row r="20" spans="1:19" x14ac:dyDescent="0.35">
      <c r="A20" t="s">
        <v>42</v>
      </c>
      <c r="B20" s="29">
        <f>'Constituency - Votes'!B20</f>
        <v>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28" t="s">
        <v>17</v>
      </c>
      <c r="Q20" s="56"/>
      <c r="R20" s="56"/>
      <c r="S20" s="56"/>
    </row>
    <row r="21" spans="1:19" x14ac:dyDescent="0.35">
      <c r="A21" t="s">
        <v>43</v>
      </c>
      <c r="B21" s="29">
        <f>'Constituency - Votes'!B21</f>
        <v>7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28" t="s">
        <v>17</v>
      </c>
      <c r="O21" s="56"/>
      <c r="P21" s="56"/>
      <c r="Q21" s="56"/>
      <c r="R21" s="56"/>
      <c r="S21" s="56"/>
    </row>
    <row r="22" spans="1:19" x14ac:dyDescent="0.35">
      <c r="A22" t="s">
        <v>44</v>
      </c>
      <c r="B22" s="29">
        <f>'Constituency - Votes'!B22</f>
        <v>7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O22" s="56"/>
      <c r="P22" s="28" t="s">
        <v>17</v>
      </c>
      <c r="Q22" s="56"/>
      <c r="R22" s="56"/>
      <c r="S22" s="56"/>
    </row>
    <row r="23" spans="1:19" x14ac:dyDescent="0.35">
      <c r="A23" t="s">
        <v>45</v>
      </c>
      <c r="B23" s="29">
        <f>'Constituency - Votes'!B23</f>
        <v>7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28" t="s">
        <v>17</v>
      </c>
      <c r="Q23" s="56"/>
      <c r="R23" s="56"/>
      <c r="S23" s="56"/>
    </row>
    <row r="24" spans="1:19" x14ac:dyDescent="0.35">
      <c r="A24" t="s">
        <v>46</v>
      </c>
      <c r="B24" s="29">
        <f>'Constituency - Votes'!B24</f>
        <v>6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28" t="s">
        <v>17</v>
      </c>
      <c r="Q24" s="56"/>
      <c r="R24" s="56"/>
      <c r="S24" s="56"/>
    </row>
    <row r="25" spans="1:19" ht="14" customHeight="1" x14ac:dyDescent="0.35">
      <c r="A25" t="s">
        <v>47</v>
      </c>
      <c r="B25" s="29">
        <f>'Constituency - Votes'!B25</f>
        <v>5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28" t="s">
        <v>17</v>
      </c>
      <c r="Q25" s="56"/>
      <c r="R25" s="56"/>
      <c r="S25" s="56"/>
    </row>
    <row r="26" spans="1:19" x14ac:dyDescent="0.35">
      <c r="A26" t="s">
        <v>48</v>
      </c>
      <c r="B26" s="29">
        <f>'Constituency - Votes'!B26</f>
        <v>5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28" t="s">
        <v>17</v>
      </c>
      <c r="Q26" s="56"/>
      <c r="R26" s="56"/>
      <c r="S26" s="56"/>
    </row>
    <row r="27" spans="1:19" x14ac:dyDescent="0.35">
      <c r="A27" t="s">
        <v>49</v>
      </c>
      <c r="B27" s="29">
        <f>'Constituency - Votes'!B27</f>
        <v>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28" t="s">
        <v>17</v>
      </c>
      <c r="Q27" s="56"/>
      <c r="R27" s="56"/>
      <c r="S27" s="56"/>
    </row>
    <row r="28" spans="1:19" x14ac:dyDescent="0.35">
      <c r="A28" t="s">
        <v>50</v>
      </c>
      <c r="B28" s="29">
        <f>'Constituency - Votes'!B28</f>
        <v>6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28" t="s">
        <v>17</v>
      </c>
      <c r="Q28" s="56"/>
      <c r="R28" s="56"/>
      <c r="S28" s="56"/>
    </row>
    <row r="29" spans="1:19" x14ac:dyDescent="0.35">
      <c r="A29" t="s">
        <v>51</v>
      </c>
      <c r="B29" s="29">
        <f>'Constituency - Votes'!B29</f>
        <v>6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28" t="s">
        <v>17</v>
      </c>
      <c r="Q29" s="56"/>
      <c r="R29" s="56"/>
      <c r="S29" s="56"/>
    </row>
    <row r="30" spans="1:19" x14ac:dyDescent="0.35">
      <c r="A30" t="s">
        <v>52</v>
      </c>
      <c r="B30" s="29">
        <f>'Constituency - Votes'!B30</f>
        <v>5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28" t="s">
        <v>17</v>
      </c>
      <c r="Q30" s="56"/>
      <c r="R30" s="56"/>
      <c r="S30" s="56"/>
    </row>
    <row r="31" spans="1:19" x14ac:dyDescent="0.35">
      <c r="A31" t="s">
        <v>53</v>
      </c>
      <c r="B31" s="29">
        <f>'Constituency - Votes'!B31</f>
        <v>7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28" t="s">
        <v>17</v>
      </c>
      <c r="N31" s="56"/>
      <c r="O31" s="56"/>
      <c r="P31" s="56"/>
      <c r="Q31" s="56"/>
      <c r="R31" s="56"/>
      <c r="S31" s="56"/>
    </row>
    <row r="32" spans="1:19" x14ac:dyDescent="0.35">
      <c r="A32" t="s">
        <v>54</v>
      </c>
      <c r="B32" s="29">
        <f>'Constituency - Votes'!B32</f>
        <v>6</v>
      </c>
      <c r="C32" s="56"/>
      <c r="D32" s="56"/>
      <c r="E32" s="56"/>
      <c r="F32" s="56"/>
      <c r="G32" s="56"/>
      <c r="H32" s="56"/>
      <c r="I32" s="56"/>
      <c r="J32" s="56"/>
      <c r="K32" s="28" t="s">
        <v>17</v>
      </c>
      <c r="L32" s="56"/>
      <c r="M32" s="56"/>
      <c r="N32" s="56"/>
      <c r="O32" s="56"/>
      <c r="P32" s="56"/>
      <c r="Q32" s="56"/>
      <c r="R32" s="56"/>
      <c r="S32" s="56"/>
    </row>
    <row r="33" spans="1:19" x14ac:dyDescent="0.35">
      <c r="A33" t="s">
        <v>55</v>
      </c>
      <c r="B33" s="29">
        <f>'Constituency - Votes'!B33</f>
        <v>7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28" t="s">
        <v>17</v>
      </c>
      <c r="Q33" s="56"/>
      <c r="R33" s="56"/>
      <c r="S33" s="56"/>
    </row>
    <row r="34" spans="1:19" x14ac:dyDescent="0.35">
      <c r="A34" t="s">
        <v>56</v>
      </c>
      <c r="B34" s="29">
        <f>'Constituency - Votes'!B34</f>
        <v>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28" t="s">
        <v>17</v>
      </c>
      <c r="Q34" s="56"/>
      <c r="R34" s="56"/>
      <c r="S34" s="56"/>
    </row>
    <row r="35" spans="1:19" x14ac:dyDescent="0.35">
      <c r="A35" t="s">
        <v>57</v>
      </c>
      <c r="B35" s="29">
        <f>'Constituency - Votes'!B35</f>
        <v>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28" t="s">
        <v>17</v>
      </c>
      <c r="Q35" s="56"/>
      <c r="R35" s="56"/>
      <c r="S35" s="56"/>
    </row>
    <row r="36" spans="1:19" x14ac:dyDescent="0.35">
      <c r="A36" t="s">
        <v>58</v>
      </c>
      <c r="B36" s="29">
        <f>'Constituency - Votes'!B36</f>
        <v>6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28" t="s">
        <v>17</v>
      </c>
      <c r="Q36" s="56"/>
      <c r="R36" s="56"/>
      <c r="S36" s="56"/>
    </row>
    <row r="37" spans="1:19" x14ac:dyDescent="0.35">
      <c r="A37" t="s">
        <v>59</v>
      </c>
      <c r="B37" s="29">
        <f>'Constituency - Votes'!B37</f>
        <v>6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28" t="s">
        <v>17</v>
      </c>
      <c r="Q37" s="56"/>
      <c r="R37" s="56"/>
      <c r="S37" s="56"/>
    </row>
    <row r="38" spans="1:19" x14ac:dyDescent="0.35">
      <c r="A38" t="s">
        <v>60</v>
      </c>
      <c r="B38" s="29">
        <f>'Constituency - Votes'!B38</f>
        <v>5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28" t="s">
        <v>17</v>
      </c>
      <c r="Q38" s="56"/>
      <c r="R38" s="56"/>
      <c r="S38" s="56"/>
    </row>
    <row r="39" spans="1:19" x14ac:dyDescent="0.35">
      <c r="A39" t="s">
        <v>61</v>
      </c>
      <c r="B39" s="29">
        <f>'Constituency - Votes'!B39</f>
        <v>11</v>
      </c>
      <c r="C39" s="56"/>
      <c r="D39" s="56"/>
      <c r="E39" s="56"/>
      <c r="F39" s="56"/>
      <c r="G39" s="56"/>
      <c r="H39" s="56"/>
      <c r="I39" s="56"/>
      <c r="J39" s="56"/>
      <c r="K39" s="56"/>
      <c r="L39" s="28" t="s">
        <v>17</v>
      </c>
      <c r="M39" s="56"/>
      <c r="N39" s="56"/>
      <c r="O39" s="56"/>
      <c r="P39" s="56"/>
      <c r="Q39" s="56"/>
      <c r="R39" s="56"/>
      <c r="S39" s="56"/>
    </row>
    <row r="40" spans="1:19" ht="14" customHeight="1" x14ac:dyDescent="0.35">
      <c r="A40" t="s">
        <v>62</v>
      </c>
      <c r="B40" s="29">
        <f>'Constituency - Votes'!B40</f>
        <v>6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28" t="s">
        <v>17</v>
      </c>
      <c r="Q40" s="56"/>
      <c r="R40" s="56"/>
      <c r="S40" s="56"/>
    </row>
    <row r="41" spans="1:19" x14ac:dyDescent="0.35">
      <c r="A41" t="s">
        <v>63</v>
      </c>
      <c r="B41" s="29">
        <f>'Constituency - Votes'!B41</f>
        <v>6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28" t="s">
        <v>17</v>
      </c>
      <c r="Q41" s="56"/>
      <c r="R41" s="56"/>
      <c r="S41" s="56"/>
    </row>
    <row r="42" spans="1:19" x14ac:dyDescent="0.35">
      <c r="A42" t="s">
        <v>64</v>
      </c>
      <c r="B42" s="29">
        <f>'Constituency - Votes'!B42</f>
        <v>6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28" t="s">
        <v>17</v>
      </c>
      <c r="O42" s="56"/>
      <c r="P42" s="56"/>
      <c r="Q42" s="56"/>
      <c r="R42" s="56"/>
      <c r="S42" s="56"/>
    </row>
    <row r="43" spans="1:19" x14ac:dyDescent="0.35">
      <c r="A43" t="s">
        <v>65</v>
      </c>
      <c r="B43" s="29">
        <f>'Constituency - Votes'!B43</f>
        <v>7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28" t="s">
        <v>17</v>
      </c>
      <c r="O43" s="56"/>
      <c r="P43" s="56"/>
      <c r="Q43" s="56"/>
      <c r="R43" s="56"/>
      <c r="S43" s="56"/>
    </row>
    <row r="44" spans="1:19" x14ac:dyDescent="0.35">
      <c r="A44" t="s">
        <v>66</v>
      </c>
      <c r="B44" s="29">
        <f>'Constituency - Votes'!B44</f>
        <v>5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28" t="s">
        <v>17</v>
      </c>
      <c r="Q44" s="56"/>
      <c r="R44" s="56"/>
      <c r="S44" s="56"/>
    </row>
    <row r="45" spans="1:19" x14ac:dyDescent="0.35">
      <c r="A45" t="s">
        <v>67</v>
      </c>
      <c r="B45" s="29">
        <f>'Constituency - Votes'!B45</f>
        <v>6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28" t="s">
        <v>17</v>
      </c>
      <c r="N45" s="56"/>
      <c r="O45" s="56"/>
      <c r="P45" s="56"/>
      <c r="Q45" s="56"/>
      <c r="R45" s="56"/>
      <c r="S45" s="56"/>
    </row>
    <row r="46" spans="1:19" x14ac:dyDescent="0.35">
      <c r="A46" t="s">
        <v>68</v>
      </c>
      <c r="B46" s="29">
        <f>'Constituency - Votes'!B46</f>
        <v>7</v>
      </c>
      <c r="C46" s="56"/>
      <c r="D46" s="56"/>
      <c r="E46" s="56"/>
      <c r="F46" s="56"/>
      <c r="G46" s="56"/>
      <c r="H46" s="56"/>
      <c r="I46" s="56"/>
      <c r="J46" s="56"/>
      <c r="K46" s="28" t="s">
        <v>17</v>
      </c>
      <c r="L46" s="56"/>
      <c r="M46" s="56"/>
      <c r="N46" s="56"/>
      <c r="O46" s="56"/>
      <c r="P46" s="56"/>
      <c r="Q46" s="56"/>
      <c r="R46" s="56"/>
      <c r="S46" s="56"/>
    </row>
    <row r="47" spans="1:19" x14ac:dyDescent="0.35">
      <c r="A47" t="s">
        <v>69</v>
      </c>
      <c r="B47" s="29">
        <f>'Constituency - Votes'!B47</f>
        <v>6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28" t="s">
        <v>17</v>
      </c>
      <c r="Q47" s="56"/>
      <c r="R47" s="56"/>
      <c r="S47" s="56"/>
    </row>
    <row r="48" spans="1:19" x14ac:dyDescent="0.35">
      <c r="A48" t="s">
        <v>70</v>
      </c>
      <c r="B48" s="29">
        <f>'Constituency - Votes'!B48</f>
        <v>6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28" t="s">
        <v>17</v>
      </c>
      <c r="Q48" s="56"/>
      <c r="R48" s="56"/>
      <c r="S48" s="56"/>
    </row>
    <row r="49" spans="1:19" x14ac:dyDescent="0.35">
      <c r="A49" t="s">
        <v>71</v>
      </c>
      <c r="B49" s="29">
        <f>'Constituency - Votes'!B49</f>
        <v>5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28" t="s">
        <v>17</v>
      </c>
      <c r="O49" s="56"/>
      <c r="P49" s="56"/>
      <c r="Q49" s="56"/>
      <c r="R49" s="56"/>
      <c r="S49" s="56"/>
    </row>
    <row r="50" spans="1:19" x14ac:dyDescent="0.35">
      <c r="A50" t="s">
        <v>72</v>
      </c>
      <c r="B50" s="29">
        <f>'Constituency - Votes'!B50</f>
        <v>5</v>
      </c>
      <c r="C50" s="56"/>
      <c r="D50" s="56"/>
      <c r="E50" s="56"/>
      <c r="F50" s="56"/>
      <c r="G50" s="56"/>
      <c r="H50" s="56"/>
      <c r="I50" s="56"/>
      <c r="J50" s="56"/>
      <c r="K50" s="28" t="s">
        <v>17</v>
      </c>
      <c r="L50" s="56"/>
      <c r="M50" s="56"/>
      <c r="N50" s="56"/>
      <c r="O50" s="56"/>
      <c r="P50" s="56"/>
      <c r="Q50" s="56"/>
      <c r="R50" s="56"/>
      <c r="S50" s="56"/>
    </row>
    <row r="51" spans="1:19" x14ac:dyDescent="0.35">
      <c r="A51" t="s">
        <v>73</v>
      </c>
      <c r="B51" s="29">
        <f>'Constituency - Votes'!B51</f>
        <v>5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28" t="s">
        <v>17</v>
      </c>
      <c r="Q51" s="56"/>
      <c r="R51" s="56"/>
      <c r="S51" s="56"/>
    </row>
    <row r="52" spans="1:19" x14ac:dyDescent="0.35">
      <c r="A52" t="s">
        <v>74</v>
      </c>
      <c r="B52" s="29">
        <f>'Constituency - Votes'!B52</f>
        <v>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28" t="s">
        <v>17</v>
      </c>
      <c r="Q52" s="56"/>
      <c r="R52" s="56"/>
      <c r="S52" s="56"/>
    </row>
    <row r="53" spans="1:19" x14ac:dyDescent="0.35">
      <c r="A53" t="s">
        <v>75</v>
      </c>
      <c r="B53" s="29">
        <f>'Constituency - Votes'!B53</f>
        <v>7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28" t="s">
        <v>17</v>
      </c>
      <c r="Q53" s="56"/>
      <c r="R53" s="56"/>
      <c r="S53" s="56"/>
    </row>
    <row r="54" spans="1:19" x14ac:dyDescent="0.35">
      <c r="A54" t="s">
        <v>76</v>
      </c>
      <c r="B54" s="29">
        <f>'Constituency - Votes'!B54</f>
        <v>5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28" t="s">
        <v>17</v>
      </c>
      <c r="Q54" s="56"/>
      <c r="R54" s="56"/>
      <c r="S54" s="56"/>
    </row>
    <row r="55" spans="1:19" x14ac:dyDescent="0.35">
      <c r="A55" t="s">
        <v>77</v>
      </c>
      <c r="B55" s="29">
        <f>'Constituency - Votes'!B55</f>
        <v>6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28" t="s">
        <v>17</v>
      </c>
      <c r="Q55" s="56"/>
      <c r="R55" s="56"/>
      <c r="S55" s="56"/>
    </row>
    <row r="56" spans="1:19" x14ac:dyDescent="0.35">
      <c r="A56" t="s">
        <v>78</v>
      </c>
      <c r="B56" s="29">
        <f>'Constituency - Votes'!B56</f>
        <v>7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28" t="s">
        <v>17</v>
      </c>
      <c r="Q56" s="56"/>
      <c r="R56" s="56"/>
      <c r="S56" s="56"/>
    </row>
    <row r="57" spans="1:19" x14ac:dyDescent="0.35">
      <c r="A57" t="s">
        <v>79</v>
      </c>
      <c r="B57" s="29">
        <f>'Constituency - Votes'!B57</f>
        <v>8</v>
      </c>
      <c r="C57" s="56"/>
      <c r="D57" s="56"/>
      <c r="E57" s="56"/>
      <c r="F57" s="56"/>
      <c r="G57" s="56"/>
      <c r="H57" s="56"/>
      <c r="I57" s="56"/>
      <c r="J57" s="56"/>
      <c r="K57" s="56"/>
      <c r="L57" s="28" t="s">
        <v>17</v>
      </c>
      <c r="M57" s="56"/>
      <c r="N57" s="56"/>
      <c r="O57" s="56"/>
      <c r="P57" s="56"/>
      <c r="Q57" s="56"/>
      <c r="R57" s="56"/>
      <c r="S57" s="56"/>
    </row>
    <row r="58" spans="1:19" x14ac:dyDescent="0.35">
      <c r="A58" t="s">
        <v>80</v>
      </c>
      <c r="B58" s="29">
        <f>'Constituency - Votes'!B58</f>
        <v>6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28" t="s">
        <v>17</v>
      </c>
      <c r="Q58" s="56"/>
      <c r="R58" s="56"/>
      <c r="S58" s="56"/>
    </row>
    <row r="59" spans="1:19" x14ac:dyDescent="0.35">
      <c r="A59" t="s">
        <v>81</v>
      </c>
      <c r="B59" s="29">
        <f>'Constituency - Votes'!B59</f>
        <v>5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28" t="s">
        <v>17</v>
      </c>
      <c r="Q59" s="56"/>
      <c r="R59" s="56"/>
      <c r="S59" s="56"/>
    </row>
    <row r="60" spans="1:19" x14ac:dyDescent="0.35">
      <c r="A60" t="s">
        <v>82</v>
      </c>
      <c r="B60" s="29">
        <f>'Constituency - Votes'!B60</f>
        <v>7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28" t="s">
        <v>17</v>
      </c>
      <c r="Q60" s="56"/>
      <c r="R60" s="56"/>
      <c r="S60" s="56"/>
    </row>
    <row r="61" spans="1:19" x14ac:dyDescent="0.35">
      <c r="A61" t="s">
        <v>83</v>
      </c>
      <c r="B61" s="29">
        <f>'Constituency - Votes'!B61</f>
        <v>6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28" t="s">
        <v>17</v>
      </c>
      <c r="Q61" s="56"/>
      <c r="R61" s="56"/>
      <c r="S61" s="56"/>
    </row>
    <row r="62" spans="1:19" x14ac:dyDescent="0.35">
      <c r="A62" t="s">
        <v>84</v>
      </c>
      <c r="B62" s="29">
        <f>'Constituency - Votes'!B62</f>
        <v>5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28" t="s">
        <v>17</v>
      </c>
      <c r="Q62" s="56"/>
      <c r="R62" s="56"/>
      <c r="S62" s="56"/>
    </row>
    <row r="63" spans="1:19" x14ac:dyDescent="0.35">
      <c r="A63" t="s">
        <v>85</v>
      </c>
      <c r="B63" s="29">
        <f>'Constituency - Votes'!B63</f>
        <v>5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28" t="s">
        <v>17</v>
      </c>
      <c r="Q63" s="56"/>
      <c r="R63" s="56"/>
      <c r="S63" s="56"/>
    </row>
    <row r="64" spans="1:19" x14ac:dyDescent="0.35">
      <c r="A64" t="s">
        <v>86</v>
      </c>
      <c r="B64" s="29">
        <f>'Constituency - Votes'!B64</f>
        <v>5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28" t="s">
        <v>17</v>
      </c>
      <c r="Q64" s="56"/>
      <c r="R64" s="56"/>
      <c r="S64" s="56"/>
    </row>
    <row r="65" spans="1:19" x14ac:dyDescent="0.35">
      <c r="A65" t="s">
        <v>87</v>
      </c>
      <c r="B65" s="29">
        <f>'Constituency - Votes'!B65</f>
        <v>5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28" t="s">
        <v>17</v>
      </c>
      <c r="Q65" s="56"/>
      <c r="R65" s="56"/>
      <c r="S65" s="56"/>
    </row>
    <row r="66" spans="1:19" x14ac:dyDescent="0.35">
      <c r="A66" t="s">
        <v>88</v>
      </c>
      <c r="B66" s="29">
        <f>'Constituency - Votes'!B66</f>
        <v>7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28" t="s">
        <v>17</v>
      </c>
      <c r="Q66" s="56"/>
      <c r="R66" s="56"/>
      <c r="S66" s="56"/>
    </row>
    <row r="67" spans="1:19" x14ac:dyDescent="0.35">
      <c r="A67" t="s">
        <v>89</v>
      </c>
      <c r="B67" s="29">
        <f>'Constituency - Votes'!B67</f>
        <v>7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28" t="s">
        <v>17</v>
      </c>
      <c r="Q67" s="56"/>
      <c r="R67" s="56"/>
      <c r="S67" s="56"/>
    </row>
    <row r="68" spans="1:19" x14ac:dyDescent="0.35">
      <c r="A68" t="s">
        <v>90</v>
      </c>
      <c r="B68" s="29">
        <f>'Constituency - Votes'!B68</f>
        <v>6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28" t="s">
        <v>17</v>
      </c>
      <c r="N68" s="56"/>
      <c r="O68" s="56"/>
      <c r="P68" s="56"/>
      <c r="Q68" s="56"/>
      <c r="R68" s="56"/>
      <c r="S68" s="56"/>
    </row>
    <row r="69" spans="1:19" x14ac:dyDescent="0.35">
      <c r="A69" t="s">
        <v>91</v>
      </c>
      <c r="B69" s="29">
        <f>'Constituency - Votes'!B69</f>
        <v>5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28" t="s">
        <v>17</v>
      </c>
      <c r="O69" s="56"/>
      <c r="P69" s="56"/>
      <c r="Q69" s="56"/>
      <c r="R69" s="56"/>
      <c r="S69" s="56"/>
    </row>
    <row r="70" spans="1:19" x14ac:dyDescent="0.35">
      <c r="A70" t="s">
        <v>92</v>
      </c>
      <c r="B70" s="29">
        <f>'Constituency - Votes'!B70</f>
        <v>8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28" t="s">
        <v>17</v>
      </c>
      <c r="Q70" s="56"/>
      <c r="R70" s="56"/>
      <c r="S70" s="56"/>
    </row>
    <row r="71" spans="1:19" x14ac:dyDescent="0.35">
      <c r="A71" t="s">
        <v>93</v>
      </c>
      <c r="B71" s="29">
        <f>'Constituency - Votes'!B71</f>
        <v>5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28" t="s">
        <v>17</v>
      </c>
      <c r="Q71" s="56"/>
      <c r="R71" s="56"/>
      <c r="S71" s="56"/>
    </row>
    <row r="72" spans="1:19" x14ac:dyDescent="0.35">
      <c r="A72" t="s">
        <v>94</v>
      </c>
      <c r="B72" s="29">
        <f>'Constituency - Votes'!B72</f>
        <v>5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28" t="s">
        <v>17</v>
      </c>
      <c r="Q72" s="56"/>
      <c r="R72" s="56"/>
      <c r="S72" s="56"/>
    </row>
    <row r="73" spans="1:19" x14ac:dyDescent="0.35">
      <c r="A73" t="s">
        <v>95</v>
      </c>
      <c r="B73" s="29">
        <f>'Constituency - Votes'!B73</f>
        <v>6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28" t="s">
        <v>17</v>
      </c>
      <c r="Q73" s="56"/>
      <c r="R73" s="56"/>
      <c r="S73" s="56"/>
    </row>
    <row r="74" spans="1:19" x14ac:dyDescent="0.35">
      <c r="A74" t="s">
        <v>96</v>
      </c>
      <c r="B74" s="29">
        <f>'Constituency - Votes'!B74</f>
        <v>6</v>
      </c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28" t="s">
        <v>17</v>
      </c>
      <c r="Q74" s="56"/>
      <c r="R74" s="56"/>
      <c r="S74" s="56"/>
    </row>
    <row r="75" spans="1:19" x14ac:dyDescent="0.35">
      <c r="A75" t="s">
        <v>97</v>
      </c>
      <c r="B75" s="29">
        <f>'Constituency - Votes'!B75</f>
        <v>6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28" t="s">
        <v>17</v>
      </c>
      <c r="Q75" s="56"/>
      <c r="R75" s="56"/>
      <c r="S75" s="56"/>
    </row>
    <row r="76" spans="1:19" x14ac:dyDescent="0.35">
      <c r="A76" t="s">
        <v>98</v>
      </c>
      <c r="B76" s="29">
        <f>'Constituency - Votes'!B76</f>
        <v>8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28" t="s">
        <v>17</v>
      </c>
      <c r="Q76" s="56"/>
      <c r="R76" s="56"/>
      <c r="S76" s="56"/>
    </row>
    <row r="77" spans="1:19" x14ac:dyDescent="0.35">
      <c r="A77" t="s">
        <v>99</v>
      </c>
      <c r="B77" s="29">
        <f>'Constituency - Votes'!B77</f>
        <v>6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28" t="s">
        <v>17</v>
      </c>
      <c r="O77" s="56"/>
      <c r="P77" s="56"/>
      <c r="Q77" s="56"/>
      <c r="R77" s="56"/>
      <c r="S77" s="56"/>
    </row>
    <row r="78" spans="1:19" x14ac:dyDescent="0.35">
      <c r="A78" t="s">
        <v>100</v>
      </c>
      <c r="B78" s="29">
        <f>'Constituency - Votes'!B78</f>
        <v>5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28" t="s">
        <v>17</v>
      </c>
      <c r="Q78" s="56"/>
      <c r="R78" s="56"/>
      <c r="S78" s="56"/>
    </row>
    <row r="79" spans="1:19" x14ac:dyDescent="0.35">
      <c r="A79" t="s">
        <v>101</v>
      </c>
      <c r="B79" s="29">
        <f>'Constituency - Votes'!B79</f>
        <v>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28" t="s">
        <v>17</v>
      </c>
      <c r="O79" s="56"/>
      <c r="P79" s="56"/>
      <c r="Q79" s="56"/>
      <c r="R79" s="56"/>
      <c r="S79" s="56"/>
    </row>
    <row r="80" spans="1:19" x14ac:dyDescent="0.35">
      <c r="A80" t="s">
        <v>102</v>
      </c>
      <c r="B80" s="29">
        <f>'Constituency - Votes'!B80</f>
        <v>5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28" t="s">
        <v>17</v>
      </c>
      <c r="Q80" s="56"/>
      <c r="R80" s="56"/>
      <c r="S80" s="56"/>
    </row>
    <row r="81" spans="1:20" s="1" customFormat="1" ht="15" thickBot="1" x14ac:dyDescent="0.4">
      <c r="A81" s="1" t="s">
        <v>4</v>
      </c>
      <c r="B81" s="3">
        <f>SUM(B8:B80)</f>
        <v>437</v>
      </c>
      <c r="C81" s="3">
        <f>COUNTIF(C8:C80,"*")</f>
        <v>0</v>
      </c>
      <c r="D81" s="3">
        <f t="shared" ref="D81:S81" si="0">COUNTIF(D8:D80,"*")</f>
        <v>0</v>
      </c>
      <c r="E81" s="3">
        <f t="shared" si="0"/>
        <v>0</v>
      </c>
      <c r="F81" s="3">
        <f t="shared" si="0"/>
        <v>0</v>
      </c>
      <c r="G81" s="3">
        <f t="shared" si="0"/>
        <v>0</v>
      </c>
      <c r="H81" s="3">
        <f t="shared" si="0"/>
        <v>0</v>
      </c>
      <c r="I81" s="3">
        <f t="shared" si="0"/>
        <v>0</v>
      </c>
      <c r="J81" s="3">
        <f t="shared" si="0"/>
        <v>0</v>
      </c>
      <c r="K81" s="3">
        <f t="shared" si="0"/>
        <v>4</v>
      </c>
      <c r="L81" s="3">
        <f t="shared" si="0"/>
        <v>2</v>
      </c>
      <c r="M81" s="3">
        <f t="shared" si="0"/>
        <v>3</v>
      </c>
      <c r="N81" s="3">
        <f t="shared" si="0"/>
        <v>7</v>
      </c>
      <c r="O81" s="3">
        <f t="shared" si="0"/>
        <v>0</v>
      </c>
      <c r="P81" s="3">
        <f t="shared" si="0"/>
        <v>57</v>
      </c>
      <c r="Q81" s="3">
        <f t="shared" si="0"/>
        <v>0</v>
      </c>
      <c r="R81" s="3">
        <f t="shared" si="0"/>
        <v>0</v>
      </c>
      <c r="S81" s="3">
        <f t="shared" si="0"/>
        <v>0</v>
      </c>
      <c r="T81"/>
    </row>
    <row r="83" spans="1:20" x14ac:dyDescent="0.35">
      <c r="A83" s="5"/>
    </row>
    <row r="84" spans="1:20" x14ac:dyDescent="0.35">
      <c r="P84" t="s">
        <v>9</v>
      </c>
    </row>
  </sheetData>
  <mergeCells count="2">
    <mergeCell ref="A1:S1"/>
    <mergeCell ref="A3:S3"/>
  </mergeCells>
  <conditionalFormatting sqref="C8:K8 M8:O8 Q8:S8">
    <cfRule type="top10" dxfId="0" priority="1" rank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1"/>
  <sheetViews>
    <sheetView topLeftCell="A3" zoomScale="98" zoomScaleNormal="98" workbookViewId="0">
      <pane ySplit="5" topLeftCell="A8" activePane="bottomLeft" state="frozen"/>
      <selection activeCell="A3" sqref="A3"/>
      <selection pane="bottomLeft" activeCell="G52" sqref="G52"/>
    </sheetView>
  </sheetViews>
  <sheetFormatPr defaultRowHeight="14.5" x14ac:dyDescent="0.35"/>
  <cols>
    <col min="1" max="1" width="55" customWidth="1"/>
    <col min="2" max="2" width="9.36328125" customWidth="1"/>
    <col min="3" max="3" width="10.1796875" customWidth="1"/>
    <col min="4" max="4" width="11.54296875" customWidth="1"/>
    <col min="5" max="5" width="10" customWidth="1"/>
    <col min="6" max="6" width="11.81640625" customWidth="1"/>
    <col min="7" max="7" width="13" bestFit="1" customWidth="1"/>
    <col min="8" max="8" width="9.90625" customWidth="1"/>
    <col min="9" max="9" width="10.81640625" customWidth="1"/>
    <col min="10" max="10" width="10.6328125" style="1" customWidth="1"/>
    <col min="11" max="11" width="8.81640625" customWidth="1"/>
  </cols>
  <sheetData>
    <row r="1" spans="1:11" x14ac:dyDescent="0.3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35">
      <c r="A2" s="1"/>
    </row>
    <row r="3" spans="1:11" x14ac:dyDescent="0.35">
      <c r="A3" s="97" t="str">
        <f>Summary!A3</f>
        <v>Scottish Parliament Election 7 May 2026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x14ac:dyDescent="0.35">
      <c r="A4" s="2"/>
      <c r="B4" s="2"/>
      <c r="C4" s="2"/>
      <c r="D4" s="2"/>
      <c r="E4" s="2"/>
      <c r="F4" s="2"/>
      <c r="G4" s="2" t="s">
        <v>9</v>
      </c>
    </row>
    <row r="5" spans="1:11" x14ac:dyDescent="0.35">
      <c r="A5" s="97" t="s">
        <v>24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75" customHeight="1" x14ac:dyDescent="0.35">
      <c r="A7" s="24" t="s">
        <v>1</v>
      </c>
      <c r="B7" s="53" t="s">
        <v>103</v>
      </c>
      <c r="C7" s="53" t="s">
        <v>104</v>
      </c>
      <c r="D7" s="53" t="s">
        <v>105</v>
      </c>
      <c r="E7" s="53" t="s">
        <v>106</v>
      </c>
      <c r="F7" s="53" t="s">
        <v>2</v>
      </c>
      <c r="G7" s="53" t="s">
        <v>3</v>
      </c>
      <c r="H7" s="53" t="s">
        <v>107</v>
      </c>
      <c r="I7" s="54" t="s">
        <v>108</v>
      </c>
      <c r="J7" s="54" t="s">
        <v>4</v>
      </c>
      <c r="K7" s="54" t="s">
        <v>18</v>
      </c>
    </row>
    <row r="8" spans="1:11" x14ac:dyDescent="0.35">
      <c r="A8" s="1" t="s">
        <v>10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35">
      <c r="A9" s="26" t="s">
        <v>110</v>
      </c>
      <c r="B9" s="59">
        <v>1015</v>
      </c>
      <c r="C9" s="76"/>
      <c r="D9" s="76"/>
      <c r="E9" s="76"/>
      <c r="F9" s="76"/>
      <c r="G9" s="76"/>
      <c r="H9" s="76"/>
      <c r="I9" s="76"/>
      <c r="J9" s="41">
        <f t="shared" ref="J9:J52" si="0">SUM(B9:I9)</f>
        <v>1015</v>
      </c>
      <c r="K9" s="49">
        <f t="shared" ref="K9:K27" si="1">J9/$J$53</f>
        <v>4.3957833394181369E-4</v>
      </c>
    </row>
    <row r="10" spans="1:11" x14ac:dyDescent="0.35">
      <c r="A10" s="26" t="s">
        <v>111</v>
      </c>
      <c r="B10" s="59">
        <v>494</v>
      </c>
      <c r="C10" s="59">
        <v>301</v>
      </c>
      <c r="D10" s="76"/>
      <c r="E10" s="59">
        <v>418</v>
      </c>
      <c r="F10" s="59">
        <v>467</v>
      </c>
      <c r="G10" s="59">
        <v>465</v>
      </c>
      <c r="H10" s="76"/>
      <c r="I10" s="76"/>
      <c r="J10" s="10">
        <f t="shared" si="0"/>
        <v>2145</v>
      </c>
      <c r="K10" s="49">
        <f t="shared" si="1"/>
        <v>9.2896110966028602E-4</v>
      </c>
    </row>
    <row r="11" spans="1:11" x14ac:dyDescent="0.35">
      <c r="A11" s="26" t="s">
        <v>112</v>
      </c>
      <c r="B11" s="76"/>
      <c r="C11" s="76"/>
      <c r="D11" s="76"/>
      <c r="E11" s="76"/>
      <c r="F11" s="76"/>
      <c r="G11" s="76"/>
      <c r="H11" s="59">
        <v>448</v>
      </c>
      <c r="I11" s="59">
        <v>804</v>
      </c>
      <c r="J11" s="10">
        <f t="shared" si="0"/>
        <v>1252</v>
      </c>
      <c r="K11" s="49">
        <f t="shared" si="1"/>
        <v>5.4221879221197117E-4</v>
      </c>
    </row>
    <row r="12" spans="1:11" x14ac:dyDescent="0.35">
      <c r="A12" s="26" t="s">
        <v>113</v>
      </c>
      <c r="B12" s="59">
        <v>2692</v>
      </c>
      <c r="C12" s="59">
        <v>1508</v>
      </c>
      <c r="D12" s="59">
        <v>3128</v>
      </c>
      <c r="E12" s="59">
        <v>1662</v>
      </c>
      <c r="F12" s="59">
        <v>2802</v>
      </c>
      <c r="G12" s="59">
        <v>2270</v>
      </c>
      <c r="H12" s="59">
        <v>2766</v>
      </c>
      <c r="I12" s="59">
        <v>2490</v>
      </c>
      <c r="J12" s="10">
        <f t="shared" si="0"/>
        <v>19318</v>
      </c>
      <c r="K12" s="49">
        <f t="shared" si="1"/>
        <v>8.3662800542738495E-3</v>
      </c>
    </row>
    <row r="13" spans="1:11" x14ac:dyDescent="0.35">
      <c r="A13" s="26" t="s">
        <v>114</v>
      </c>
      <c r="B13" s="76"/>
      <c r="C13" s="59">
        <v>2032</v>
      </c>
      <c r="D13" s="76"/>
      <c r="E13" s="76"/>
      <c r="F13" s="76"/>
      <c r="G13" s="76"/>
      <c r="H13" s="76"/>
      <c r="I13" s="76"/>
      <c r="J13" s="10">
        <f t="shared" si="0"/>
        <v>2032</v>
      </c>
      <c r="K13" s="49">
        <f t="shared" si="1"/>
        <v>8.8002283208843879E-4</v>
      </c>
    </row>
    <row r="14" spans="1:11" x14ac:dyDescent="0.35">
      <c r="A14" s="26" t="s">
        <v>115</v>
      </c>
      <c r="B14" s="76"/>
      <c r="C14" s="59">
        <v>672</v>
      </c>
      <c r="D14" s="76"/>
      <c r="E14" s="76"/>
      <c r="F14" s="76"/>
      <c r="G14" s="76"/>
      <c r="H14" s="76"/>
      <c r="I14" s="76"/>
      <c r="J14" s="10">
        <f t="shared" si="0"/>
        <v>672</v>
      </c>
      <c r="K14" s="49">
        <f t="shared" si="1"/>
        <v>2.9103117281664904E-4</v>
      </c>
    </row>
    <row r="15" spans="1:11" x14ac:dyDescent="0.35">
      <c r="A15" s="26" t="s">
        <v>116</v>
      </c>
      <c r="B15" s="76"/>
      <c r="C15" s="59">
        <v>1073</v>
      </c>
      <c r="D15" s="76"/>
      <c r="E15" s="76"/>
      <c r="F15" s="76"/>
      <c r="G15" s="76"/>
      <c r="H15" s="76"/>
      <c r="I15" s="76"/>
      <c r="J15" s="10">
        <f t="shared" si="0"/>
        <v>1073</v>
      </c>
      <c r="K15" s="49">
        <f t="shared" si="1"/>
        <v>4.6469709588134591E-4</v>
      </c>
    </row>
    <row r="16" spans="1:11" x14ac:dyDescent="0.35">
      <c r="A16" s="26" t="s">
        <v>117</v>
      </c>
      <c r="B16" s="76"/>
      <c r="C16" s="59">
        <v>276</v>
      </c>
      <c r="D16" s="76"/>
      <c r="E16" s="76"/>
      <c r="F16" s="76"/>
      <c r="G16" s="76"/>
      <c r="H16" s="76"/>
      <c r="I16" s="76"/>
      <c r="J16" s="10">
        <f t="shared" si="0"/>
        <v>276</v>
      </c>
      <c r="K16" s="49">
        <f t="shared" si="1"/>
        <v>1.1953066026398086E-4</v>
      </c>
    </row>
    <row r="17" spans="1:11" x14ac:dyDescent="0.35">
      <c r="A17" s="26" t="s">
        <v>118</v>
      </c>
      <c r="B17" s="59">
        <v>1803</v>
      </c>
      <c r="C17" s="59">
        <v>871</v>
      </c>
      <c r="D17" s="59">
        <v>1130</v>
      </c>
      <c r="E17" s="59">
        <v>1276</v>
      </c>
      <c r="F17" s="59">
        <v>1732</v>
      </c>
      <c r="G17" s="59">
        <v>1800</v>
      </c>
      <c r="H17" s="76"/>
      <c r="I17" s="59">
        <v>1634</v>
      </c>
      <c r="J17" s="10">
        <f t="shared" si="0"/>
        <v>10246</v>
      </c>
      <c r="K17" s="49">
        <f t="shared" si="1"/>
        <v>4.4373592212490869E-3</v>
      </c>
    </row>
    <row r="18" spans="1:11" x14ac:dyDescent="0.35">
      <c r="A18" s="26" t="s">
        <v>119</v>
      </c>
      <c r="B18" s="59">
        <v>2637</v>
      </c>
      <c r="C18" s="59">
        <v>2357</v>
      </c>
      <c r="D18" s="59">
        <v>2931</v>
      </c>
      <c r="E18" s="59">
        <v>1577</v>
      </c>
      <c r="F18" s="59">
        <v>2490</v>
      </c>
      <c r="G18" s="59">
        <v>2354</v>
      </c>
      <c r="H18" s="59">
        <v>2908</v>
      </c>
      <c r="I18" s="59">
        <v>2721</v>
      </c>
      <c r="J18" s="10">
        <f t="shared" si="0"/>
        <v>19975</v>
      </c>
      <c r="K18" s="49">
        <f t="shared" si="1"/>
        <v>8.6508149955544129E-3</v>
      </c>
    </row>
    <row r="19" spans="1:11" x14ac:dyDescent="0.35">
      <c r="A19" s="26" t="s">
        <v>120</v>
      </c>
      <c r="B19" s="59">
        <v>58334</v>
      </c>
      <c r="C19" s="59">
        <v>33341</v>
      </c>
      <c r="D19" s="59">
        <v>38341</v>
      </c>
      <c r="E19" s="59">
        <v>28276</v>
      </c>
      <c r="F19" s="59">
        <v>45632</v>
      </c>
      <c r="G19" s="59">
        <v>59823</v>
      </c>
      <c r="H19" s="59">
        <v>61346</v>
      </c>
      <c r="I19" s="59">
        <v>58332</v>
      </c>
      <c r="J19" s="10">
        <f t="shared" si="0"/>
        <v>383425</v>
      </c>
      <c r="K19" s="49">
        <f t="shared" si="1"/>
        <v>0.16605450511491618</v>
      </c>
    </row>
    <row r="20" spans="1:11" x14ac:dyDescent="0.35">
      <c r="A20" s="26" t="s">
        <v>122</v>
      </c>
      <c r="B20" s="76"/>
      <c r="C20" s="76"/>
      <c r="D20" s="59">
        <v>765</v>
      </c>
      <c r="E20" s="59">
        <v>1142</v>
      </c>
      <c r="F20" s="76"/>
      <c r="G20" s="76"/>
      <c r="H20" s="76"/>
      <c r="I20" s="76"/>
      <c r="J20" s="10">
        <f t="shared" si="0"/>
        <v>1907</v>
      </c>
      <c r="K20" s="49">
        <f t="shared" si="1"/>
        <v>8.2588756928772284E-4</v>
      </c>
    </row>
    <row r="21" spans="1:11" x14ac:dyDescent="0.35">
      <c r="A21" s="26" t="s">
        <v>123</v>
      </c>
      <c r="B21" s="76"/>
      <c r="C21" s="76"/>
      <c r="D21" s="59">
        <v>645</v>
      </c>
      <c r="E21" s="76"/>
      <c r="F21" s="76"/>
      <c r="G21" s="76"/>
      <c r="H21" s="59">
        <v>370</v>
      </c>
      <c r="I21" s="59">
        <v>542</v>
      </c>
      <c r="J21" s="10">
        <f t="shared" si="0"/>
        <v>1557</v>
      </c>
      <c r="K21" s="49">
        <f t="shared" si="1"/>
        <v>6.7430883344571813E-4</v>
      </c>
    </row>
    <row r="22" spans="1:11" ht="14" customHeight="1" x14ac:dyDescent="0.35">
      <c r="A22" s="26" t="s">
        <v>124</v>
      </c>
      <c r="B22" s="59">
        <v>19450</v>
      </c>
      <c r="C22" s="59">
        <v>29223</v>
      </c>
      <c r="D22" s="59">
        <v>10621</v>
      </c>
      <c r="E22" s="59">
        <v>20334</v>
      </c>
      <c r="F22" s="59">
        <v>37155</v>
      </c>
      <c r="G22" s="59">
        <v>62174</v>
      </c>
      <c r="H22" s="59">
        <v>60726</v>
      </c>
      <c r="I22" s="59">
        <v>31867</v>
      </c>
      <c r="J22" s="10">
        <f t="shared" si="0"/>
        <v>271550</v>
      </c>
      <c r="K22" s="49">
        <f t="shared" si="1"/>
        <v>0.11760344490827537</v>
      </c>
    </row>
    <row r="23" spans="1:11" x14ac:dyDescent="0.35">
      <c r="A23" s="26" t="s">
        <v>125</v>
      </c>
      <c r="B23" s="59">
        <v>2798</v>
      </c>
      <c r="C23" s="59">
        <v>1684</v>
      </c>
      <c r="D23" s="59">
        <v>1758</v>
      </c>
      <c r="E23" s="59">
        <v>1668</v>
      </c>
      <c r="F23" s="59">
        <v>1780</v>
      </c>
      <c r="G23" s="59">
        <v>2380</v>
      </c>
      <c r="H23" s="59">
        <v>2400</v>
      </c>
      <c r="I23" s="59">
        <v>2668</v>
      </c>
      <c r="J23" s="10">
        <f t="shared" si="0"/>
        <v>17136</v>
      </c>
      <c r="K23" s="49">
        <f t="shared" si="1"/>
        <v>7.4212949068245514E-3</v>
      </c>
    </row>
    <row r="24" spans="1:11" x14ac:dyDescent="0.35">
      <c r="A24" s="26" t="s">
        <v>126</v>
      </c>
      <c r="B24" s="59">
        <v>34415</v>
      </c>
      <c r="C24" s="59">
        <v>67877</v>
      </c>
      <c r="D24" s="59">
        <v>58881</v>
      </c>
      <c r="E24" s="59">
        <v>21935</v>
      </c>
      <c r="F24" s="59">
        <v>36286</v>
      </c>
      <c r="G24" s="59">
        <v>30028</v>
      </c>
      <c r="H24" s="59">
        <v>31170</v>
      </c>
      <c r="I24" s="59">
        <v>41372</v>
      </c>
      <c r="J24" s="10">
        <f t="shared" si="0"/>
        <v>321964</v>
      </c>
      <c r="K24" s="49">
        <f t="shared" si="1"/>
        <v>0.13943684601895773</v>
      </c>
    </row>
    <row r="25" spans="1:11" x14ac:dyDescent="0.35">
      <c r="A25" s="26" t="s">
        <v>127</v>
      </c>
      <c r="B25" s="76"/>
      <c r="C25" s="76"/>
      <c r="D25" s="76"/>
      <c r="E25" s="76"/>
      <c r="F25" s="76"/>
      <c r="G25" s="76"/>
      <c r="H25" s="59">
        <v>471</v>
      </c>
      <c r="I25" s="76"/>
      <c r="J25" s="10">
        <f t="shared" si="0"/>
        <v>471</v>
      </c>
      <c r="K25" s="49">
        <f t="shared" si="1"/>
        <v>2.0398167023309778E-4</v>
      </c>
    </row>
    <row r="26" spans="1:11" x14ac:dyDescent="0.35">
      <c r="A26" s="26" t="s">
        <v>128</v>
      </c>
      <c r="B26" s="59">
        <v>57103</v>
      </c>
      <c r="C26" s="59">
        <v>58696</v>
      </c>
      <c r="D26" s="59">
        <v>47795</v>
      </c>
      <c r="E26" s="59">
        <v>14632</v>
      </c>
      <c r="F26" s="59">
        <v>41056</v>
      </c>
      <c r="G26" s="59">
        <v>29144</v>
      </c>
      <c r="H26" s="59">
        <v>52314</v>
      </c>
      <c r="I26" s="59">
        <v>68045</v>
      </c>
      <c r="J26" s="10">
        <f t="shared" si="0"/>
        <v>368785</v>
      </c>
      <c r="K26" s="49">
        <f t="shared" si="1"/>
        <v>0.15971418313569632</v>
      </c>
    </row>
    <row r="27" spans="1:11" x14ac:dyDescent="0.35">
      <c r="A27" s="26" t="s">
        <v>129</v>
      </c>
      <c r="B27" s="59">
        <v>12830</v>
      </c>
      <c r="C27" s="59">
        <v>42937</v>
      </c>
      <c r="D27" s="59">
        <v>9826</v>
      </c>
      <c r="E27" s="59">
        <v>47437</v>
      </c>
      <c r="F27" s="59">
        <v>34363</v>
      </c>
      <c r="G27" s="59">
        <v>25380</v>
      </c>
      <c r="H27" s="59">
        <v>17999</v>
      </c>
      <c r="I27" s="59">
        <v>24852</v>
      </c>
      <c r="J27" s="10">
        <f t="shared" si="0"/>
        <v>215624</v>
      </c>
      <c r="K27" s="49">
        <f t="shared" si="1"/>
        <v>9.3382895249132639E-2</v>
      </c>
    </row>
    <row r="28" spans="1:11" x14ac:dyDescent="0.35">
      <c r="A28" s="26" t="s">
        <v>130</v>
      </c>
      <c r="B28" s="59">
        <v>285</v>
      </c>
      <c r="C28" s="59">
        <v>341</v>
      </c>
      <c r="D28" s="76"/>
      <c r="E28" s="59">
        <v>333</v>
      </c>
      <c r="F28" s="59">
        <v>409</v>
      </c>
      <c r="G28" s="76"/>
      <c r="H28" s="59">
        <v>278</v>
      </c>
      <c r="I28" s="59">
        <v>263</v>
      </c>
      <c r="J28" s="10">
        <f t="shared" si="0"/>
        <v>1909</v>
      </c>
      <c r="K28" s="49">
        <f t="shared" ref="K28:K34" si="2">J28/$J$53</f>
        <v>8.2675373349253435E-4</v>
      </c>
    </row>
    <row r="29" spans="1:11" x14ac:dyDescent="0.35">
      <c r="A29" s="26" t="s">
        <v>131</v>
      </c>
      <c r="B29" s="59">
        <v>86809</v>
      </c>
      <c r="C29" s="59">
        <v>69655</v>
      </c>
      <c r="D29" s="59">
        <v>68669</v>
      </c>
      <c r="E29" s="59">
        <v>54011</v>
      </c>
      <c r="F29" s="59">
        <v>81018</v>
      </c>
      <c r="G29" s="59">
        <v>88084</v>
      </c>
      <c r="H29" s="59">
        <v>86446</v>
      </c>
      <c r="I29" s="59">
        <v>91257</v>
      </c>
      <c r="J29" s="10">
        <f t="shared" si="0"/>
        <v>625949</v>
      </c>
      <c r="K29" s="49">
        <f t="shared" si="2"/>
        <v>0.27108730891876287</v>
      </c>
    </row>
    <row r="30" spans="1:11" x14ac:dyDescent="0.35">
      <c r="A30" s="26" t="s">
        <v>132</v>
      </c>
      <c r="B30" s="76"/>
      <c r="C30" s="76"/>
      <c r="D30" s="76"/>
      <c r="E30" s="59">
        <v>772</v>
      </c>
      <c r="F30" s="76"/>
      <c r="G30" s="76"/>
      <c r="H30" s="76"/>
      <c r="I30" s="76"/>
      <c r="J30" s="10">
        <f t="shared" si="0"/>
        <v>772</v>
      </c>
      <c r="K30" s="49">
        <f t="shared" si="2"/>
        <v>3.3433938305722186E-4</v>
      </c>
    </row>
    <row r="31" spans="1:11" x14ac:dyDescent="0.35">
      <c r="A31" s="26" t="s">
        <v>133</v>
      </c>
      <c r="B31" s="59">
        <v>1202</v>
      </c>
      <c r="C31" s="59">
        <v>1099</v>
      </c>
      <c r="D31" s="59">
        <v>1538</v>
      </c>
      <c r="E31" s="59">
        <v>461</v>
      </c>
      <c r="F31" s="59">
        <v>828</v>
      </c>
      <c r="G31" s="59">
        <v>826</v>
      </c>
      <c r="H31" s="59">
        <v>928</v>
      </c>
      <c r="I31" s="59">
        <v>1444</v>
      </c>
      <c r="J31" s="10">
        <f t="shared" si="0"/>
        <v>8326</v>
      </c>
      <c r="K31" s="49">
        <f t="shared" si="2"/>
        <v>3.6058415846300894E-3</v>
      </c>
    </row>
    <row r="32" spans="1:11" x14ac:dyDescent="0.35">
      <c r="A32" s="26" t="s">
        <v>134</v>
      </c>
      <c r="B32" s="59">
        <v>691</v>
      </c>
      <c r="C32" s="59">
        <v>647</v>
      </c>
      <c r="D32" s="59">
        <v>924</v>
      </c>
      <c r="E32" s="59">
        <v>390</v>
      </c>
      <c r="F32" s="76"/>
      <c r="G32" s="59">
        <v>750</v>
      </c>
      <c r="H32" s="76"/>
      <c r="I32" s="76"/>
      <c r="J32" s="10">
        <f t="shared" si="0"/>
        <v>3402</v>
      </c>
      <c r="K32" s="49">
        <f t="shared" si="2"/>
        <v>1.4733453123842858E-3</v>
      </c>
    </row>
    <row r="33" spans="1:11" x14ac:dyDescent="0.35">
      <c r="A33" s="26" t="s">
        <v>135</v>
      </c>
      <c r="B33" s="76"/>
      <c r="C33" s="76"/>
      <c r="D33" s="76"/>
      <c r="E33" s="76"/>
      <c r="F33" s="76"/>
      <c r="G33" s="76"/>
      <c r="H33" s="76"/>
      <c r="I33" s="59">
        <v>2260</v>
      </c>
      <c r="J33" s="10">
        <f t="shared" si="0"/>
        <v>2260</v>
      </c>
      <c r="K33" s="49">
        <f t="shared" si="2"/>
        <v>9.7876555143694486E-4</v>
      </c>
    </row>
    <row r="34" spans="1:11" x14ac:dyDescent="0.35">
      <c r="A34" s="26" t="s">
        <v>136</v>
      </c>
      <c r="B34" s="76"/>
      <c r="C34" s="76"/>
      <c r="D34" s="76"/>
      <c r="E34" s="76"/>
      <c r="F34" s="76"/>
      <c r="G34" s="76"/>
      <c r="H34" s="76"/>
      <c r="I34" s="59">
        <v>1748</v>
      </c>
      <c r="J34" s="10">
        <f t="shared" si="0"/>
        <v>1748</v>
      </c>
      <c r="K34" s="49">
        <f t="shared" si="2"/>
        <v>7.5702751500521216E-4</v>
      </c>
    </row>
    <row r="35" spans="1:11" x14ac:dyDescent="0.35">
      <c r="A35" s="26" t="s">
        <v>137</v>
      </c>
      <c r="B35" s="59">
        <v>197</v>
      </c>
      <c r="C35" s="76"/>
      <c r="D35" s="59">
        <v>205</v>
      </c>
      <c r="E35" s="76"/>
      <c r="F35" s="76"/>
      <c r="G35" s="76"/>
      <c r="H35" s="59">
        <v>468</v>
      </c>
      <c r="I35" s="59">
        <v>356</v>
      </c>
      <c r="J35" s="10">
        <f t="shared" si="0"/>
        <v>1226</v>
      </c>
      <c r="K35" s="49">
        <f>J35/$J$53</f>
        <v>5.3095865754942224E-4</v>
      </c>
    </row>
    <row r="36" spans="1:11" x14ac:dyDescent="0.35">
      <c r="A36" s="1" t="s">
        <v>11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1:11" x14ac:dyDescent="0.35">
      <c r="A37" s="26" t="s">
        <v>138</v>
      </c>
      <c r="B37" s="76"/>
      <c r="C37" s="59">
        <v>2261</v>
      </c>
      <c r="D37" s="76"/>
      <c r="E37" s="76"/>
      <c r="F37" s="76"/>
      <c r="G37" s="76"/>
      <c r="H37" s="76"/>
      <c r="I37" s="76"/>
      <c r="J37" s="10">
        <f t="shared" si="0"/>
        <v>2261</v>
      </c>
      <c r="K37" s="75">
        <f>J37/$J$53</f>
        <v>9.7919863353935046E-4</v>
      </c>
    </row>
    <row r="38" spans="1:11" x14ac:dyDescent="0.35">
      <c r="A38" s="26" t="s">
        <v>139</v>
      </c>
      <c r="B38" s="76"/>
      <c r="C38" s="59">
        <v>632</v>
      </c>
      <c r="D38" s="76"/>
      <c r="E38" s="76"/>
      <c r="F38" s="76"/>
      <c r="G38" s="76"/>
      <c r="H38" s="76"/>
      <c r="I38" s="76"/>
      <c r="J38" s="10">
        <f t="shared" si="0"/>
        <v>632</v>
      </c>
      <c r="K38" s="75">
        <f>J38/$J$53</f>
        <v>2.7370788872041994E-4</v>
      </c>
    </row>
    <row r="39" spans="1:11" x14ac:dyDescent="0.35">
      <c r="A39" s="26" t="s">
        <v>140</v>
      </c>
      <c r="B39" s="76"/>
      <c r="C39" s="76"/>
      <c r="D39" s="76"/>
      <c r="E39" s="76"/>
      <c r="F39" s="76"/>
      <c r="G39" s="59">
        <v>1397</v>
      </c>
      <c r="H39" s="76"/>
      <c r="I39" s="76"/>
      <c r="J39" s="10">
        <f t="shared" si="0"/>
        <v>1397</v>
      </c>
      <c r="K39" s="75">
        <f>J39/$J$53</f>
        <v>6.0501569706080175E-4</v>
      </c>
    </row>
    <row r="40" spans="1:11" x14ac:dyDescent="0.35">
      <c r="A40" s="26" t="s">
        <v>141</v>
      </c>
      <c r="B40" s="76"/>
      <c r="C40" s="59">
        <v>197</v>
      </c>
      <c r="D40" s="76"/>
      <c r="E40" s="76"/>
      <c r="F40" s="76"/>
      <c r="G40" s="76"/>
      <c r="H40" s="76"/>
      <c r="I40" s="76"/>
      <c r="J40" s="10">
        <f t="shared" si="0"/>
        <v>197</v>
      </c>
      <c r="K40" s="75">
        <f t="shared" ref="K40:K45" si="3">J40/$J$53</f>
        <v>8.5317174173928369E-5</v>
      </c>
    </row>
    <row r="41" spans="1:11" x14ac:dyDescent="0.35">
      <c r="A41" s="26" t="s">
        <v>142</v>
      </c>
      <c r="B41" s="76"/>
      <c r="C41" s="76"/>
      <c r="D41" s="76"/>
      <c r="E41" s="76"/>
      <c r="F41" s="76"/>
      <c r="G41" s="76"/>
      <c r="H41" s="59">
        <v>603</v>
      </c>
      <c r="I41" s="76"/>
      <c r="J41" s="10">
        <f t="shared" si="0"/>
        <v>603</v>
      </c>
      <c r="K41" s="75">
        <f t="shared" si="3"/>
        <v>2.6114850775065386E-4</v>
      </c>
    </row>
    <row r="42" spans="1:11" x14ac:dyDescent="0.35">
      <c r="A42" s="26" t="s">
        <v>143</v>
      </c>
      <c r="B42" s="76"/>
      <c r="C42" s="76"/>
      <c r="D42" s="59">
        <v>1979</v>
      </c>
      <c r="E42" s="76"/>
      <c r="F42" s="76"/>
      <c r="G42" s="76"/>
      <c r="H42" s="76"/>
      <c r="I42" s="76"/>
      <c r="J42" s="10">
        <f t="shared" si="0"/>
        <v>1979</v>
      </c>
      <c r="K42" s="75">
        <f t="shared" si="3"/>
        <v>8.5706948066093522E-4</v>
      </c>
    </row>
    <row r="43" spans="1:11" x14ac:dyDescent="0.35">
      <c r="A43" s="26" t="s">
        <v>144</v>
      </c>
      <c r="B43" s="76"/>
      <c r="C43" s="76"/>
      <c r="D43" s="59">
        <v>327</v>
      </c>
      <c r="E43" s="76"/>
      <c r="F43" s="76"/>
      <c r="G43" s="76"/>
      <c r="H43" s="76"/>
      <c r="I43" s="76"/>
      <c r="J43" s="10">
        <f t="shared" si="0"/>
        <v>327</v>
      </c>
      <c r="K43" s="75">
        <f t="shared" si="3"/>
        <v>1.4161784748667298E-4</v>
      </c>
    </row>
    <row r="44" spans="1:11" x14ac:dyDescent="0.35">
      <c r="A44" s="26" t="s">
        <v>145</v>
      </c>
      <c r="B44" s="76"/>
      <c r="C44" s="76"/>
      <c r="D44" s="76"/>
      <c r="E44" s="76"/>
      <c r="F44" s="76"/>
      <c r="G44" s="59">
        <v>374</v>
      </c>
      <c r="H44" s="76"/>
      <c r="I44" s="76"/>
      <c r="J44" s="10">
        <f t="shared" si="0"/>
        <v>374</v>
      </c>
      <c r="K44" s="75">
        <f t="shared" si="3"/>
        <v>1.6197270629974219E-4</v>
      </c>
    </row>
    <row r="45" spans="1:11" x14ac:dyDescent="0.35">
      <c r="A45" s="26" t="s">
        <v>146</v>
      </c>
      <c r="B45" s="76"/>
      <c r="C45" s="76"/>
      <c r="D45" s="76"/>
      <c r="E45" s="76"/>
      <c r="F45" s="76"/>
      <c r="G45" s="76"/>
      <c r="H45" s="76"/>
      <c r="I45" s="59">
        <v>308</v>
      </c>
      <c r="J45" s="10">
        <f t="shared" si="0"/>
        <v>308</v>
      </c>
      <c r="K45" s="75">
        <f t="shared" si="3"/>
        <v>1.3338928754096416E-4</v>
      </c>
    </row>
    <row r="46" spans="1:11" x14ac:dyDescent="0.35">
      <c r="A46" s="26" t="s">
        <v>147</v>
      </c>
      <c r="B46" s="76"/>
      <c r="C46" s="76"/>
      <c r="D46" s="76"/>
      <c r="E46" s="59">
        <v>4587</v>
      </c>
      <c r="F46" s="76"/>
      <c r="G46" s="76"/>
      <c r="H46" s="76"/>
      <c r="I46" s="76"/>
      <c r="J46" s="10">
        <f t="shared" si="0"/>
        <v>4587</v>
      </c>
      <c r="K46" s="75">
        <f t="shared" ref="K46:K52" si="4">J46/$J$53</f>
        <v>1.9865476037350732E-3</v>
      </c>
    </row>
    <row r="47" spans="1:11" x14ac:dyDescent="0.35">
      <c r="A47" s="26" t="s">
        <v>148</v>
      </c>
      <c r="B47" s="76"/>
      <c r="C47" s="76"/>
      <c r="D47" s="76"/>
      <c r="E47" s="76"/>
      <c r="F47" s="76"/>
      <c r="G47" s="76"/>
      <c r="H47" s="76"/>
      <c r="I47" s="59">
        <v>290</v>
      </c>
      <c r="J47" s="10">
        <f t="shared" si="0"/>
        <v>290</v>
      </c>
      <c r="K47" s="75">
        <f t="shared" si="4"/>
        <v>1.2559380969766107E-4</v>
      </c>
    </row>
    <row r="48" spans="1:11" x14ac:dyDescent="0.35">
      <c r="A48" s="26" t="s">
        <v>149</v>
      </c>
      <c r="B48" s="76"/>
      <c r="C48" s="59">
        <v>1904</v>
      </c>
      <c r="D48" s="76"/>
      <c r="E48" s="76"/>
      <c r="F48" s="76"/>
      <c r="G48" s="76"/>
      <c r="H48" s="76"/>
      <c r="I48" s="76"/>
      <c r="J48" s="10">
        <f t="shared" si="0"/>
        <v>1904</v>
      </c>
      <c r="K48" s="75">
        <f t="shared" si="4"/>
        <v>8.2458832298050564E-4</v>
      </c>
    </row>
    <row r="49" spans="1:11" x14ac:dyDescent="0.35">
      <c r="A49" s="26" t="s">
        <v>150</v>
      </c>
      <c r="B49" s="76"/>
      <c r="C49" s="76"/>
      <c r="D49" s="76"/>
      <c r="E49" s="59">
        <v>226</v>
      </c>
      <c r="F49" s="76"/>
      <c r="G49" s="76"/>
      <c r="H49" s="76"/>
      <c r="I49" s="76"/>
      <c r="J49" s="10">
        <f t="shared" si="0"/>
        <v>226</v>
      </c>
      <c r="K49" s="75">
        <f t="shared" si="4"/>
        <v>9.7876555143694478E-5</v>
      </c>
    </row>
    <row r="50" spans="1:11" x14ac:dyDescent="0.35">
      <c r="A50" s="26" t="s">
        <v>151</v>
      </c>
      <c r="B50" s="76"/>
      <c r="C50" s="76"/>
      <c r="D50" s="76"/>
      <c r="E50" s="76"/>
      <c r="F50" s="76"/>
      <c r="G50" s="76"/>
      <c r="H50" s="59">
        <v>904</v>
      </c>
      <c r="I50" s="76"/>
      <c r="J50" s="10">
        <f t="shared" si="0"/>
        <v>904</v>
      </c>
      <c r="K50" s="75">
        <f t="shared" si="4"/>
        <v>3.9150622057477791E-4</v>
      </c>
    </row>
    <row r="51" spans="1:11" x14ac:dyDescent="0.35">
      <c r="A51" s="56" t="s">
        <v>152</v>
      </c>
      <c r="B51" s="76"/>
      <c r="C51" s="76"/>
      <c r="D51" s="76"/>
      <c r="E51" s="76"/>
      <c r="F51" s="76"/>
      <c r="G51" s="76"/>
      <c r="H51" s="76"/>
      <c r="I51" s="59">
        <v>890</v>
      </c>
      <c r="J51" s="10">
        <f t="shared" si="0"/>
        <v>890</v>
      </c>
      <c r="K51" s="75">
        <f t="shared" si="4"/>
        <v>3.8544307114109769E-4</v>
      </c>
    </row>
    <row r="52" spans="1:11" x14ac:dyDescent="0.35">
      <c r="A52" s="57" t="s">
        <v>170</v>
      </c>
      <c r="B52" s="59">
        <v>775</v>
      </c>
      <c r="C52" s="59">
        <v>702</v>
      </c>
      <c r="D52" s="59">
        <v>834</v>
      </c>
      <c r="E52" s="59">
        <v>573</v>
      </c>
      <c r="F52" s="59">
        <v>699</v>
      </c>
      <c r="G52" s="59">
        <v>709</v>
      </c>
      <c r="H52" s="59">
        <v>865</v>
      </c>
      <c r="I52" s="59">
        <v>980</v>
      </c>
      <c r="J52" s="10">
        <f t="shared" si="0"/>
        <v>6137</v>
      </c>
      <c r="K52" s="75">
        <f t="shared" si="4"/>
        <v>2.6578248624639514E-3</v>
      </c>
    </row>
    <row r="53" spans="1:11" ht="15" thickBot="1" x14ac:dyDescent="0.4">
      <c r="A53" s="1" t="s">
        <v>4</v>
      </c>
      <c r="B53" s="23">
        <f t="shared" ref="B53:K53" si="5">SUM(B9:B52)</f>
        <v>283530</v>
      </c>
      <c r="C53" s="23">
        <f t="shared" si="5"/>
        <v>320286</v>
      </c>
      <c r="D53" s="23">
        <f t="shared" si="5"/>
        <v>250297</v>
      </c>
      <c r="E53" s="23">
        <f t="shared" si="5"/>
        <v>201710</v>
      </c>
      <c r="F53" s="23">
        <f t="shared" si="5"/>
        <v>286717</v>
      </c>
      <c r="G53" s="23">
        <f t="shared" si="5"/>
        <v>307958</v>
      </c>
      <c r="H53" s="23">
        <f t="shared" si="5"/>
        <v>323410</v>
      </c>
      <c r="I53" s="23">
        <f t="shared" si="5"/>
        <v>335123</v>
      </c>
      <c r="J53" s="23">
        <f t="shared" si="5"/>
        <v>2309031</v>
      </c>
      <c r="K53" s="50">
        <f t="shared" si="5"/>
        <v>0.99999999999999967</v>
      </c>
    </row>
    <row r="55" spans="1:11" x14ac:dyDescent="0.35">
      <c r="A55" s="21" t="s">
        <v>16</v>
      </c>
      <c r="B55" s="6">
        <v>559730</v>
      </c>
      <c r="C55" s="6">
        <v>564571</v>
      </c>
      <c r="D55" s="6">
        <v>491885</v>
      </c>
      <c r="E55" s="6">
        <v>364030</v>
      </c>
      <c r="F55" s="6">
        <v>533163</v>
      </c>
      <c r="G55" s="6">
        <v>597787</v>
      </c>
      <c r="H55" s="6">
        <v>607900</v>
      </c>
      <c r="I55" s="6">
        <v>601915</v>
      </c>
      <c r="J55" s="6">
        <f>SUM(B55:I55)</f>
        <v>4320981</v>
      </c>
    </row>
    <row r="56" spans="1:11" x14ac:dyDescent="0.35">
      <c r="B56" s="1"/>
      <c r="C56" s="1"/>
      <c r="D56" s="1"/>
      <c r="E56" s="1"/>
      <c r="F56" s="1"/>
      <c r="G56" s="1"/>
      <c r="H56" s="1"/>
      <c r="I56" s="1"/>
    </row>
    <row r="57" spans="1:11" x14ac:dyDescent="0.35">
      <c r="A57" s="21" t="s">
        <v>28</v>
      </c>
      <c r="B57" s="30">
        <f>B53/B55</f>
        <v>0.50654779983206188</v>
      </c>
      <c r="C57" s="30">
        <f t="shared" ref="C57:J57" si="6">C53/C55</f>
        <v>0.5673086290298297</v>
      </c>
      <c r="D57" s="30">
        <f t="shared" si="6"/>
        <v>0.50885267897984288</v>
      </c>
      <c r="E57" s="30">
        <f t="shared" si="6"/>
        <v>0.55410268384473804</v>
      </c>
      <c r="F57" s="30">
        <f t="shared" si="6"/>
        <v>0.53776612405587032</v>
      </c>
      <c r="G57" s="30">
        <f t="shared" si="6"/>
        <v>0.51516342777611424</v>
      </c>
      <c r="H57" s="30">
        <f t="shared" si="6"/>
        <v>0.53201184405329827</v>
      </c>
      <c r="I57" s="30">
        <f t="shared" si="6"/>
        <v>0.55676133673359196</v>
      </c>
      <c r="J57" s="30">
        <f t="shared" si="6"/>
        <v>0.53437656865420147</v>
      </c>
    </row>
    <row r="58" spans="1:11" x14ac:dyDescent="0.35">
      <c r="B58" s="1"/>
      <c r="C58" s="1"/>
      <c r="D58" s="1"/>
      <c r="E58" s="1"/>
      <c r="F58" s="1"/>
      <c r="G58" s="1"/>
      <c r="H58" s="1"/>
      <c r="I58" s="1"/>
    </row>
    <row r="59" spans="1:11" x14ac:dyDescent="0.35">
      <c r="A59" s="21" t="s">
        <v>21</v>
      </c>
      <c r="B59" s="30">
        <f t="shared" ref="B59:E59" si="7">B52/B53</f>
        <v>2.7333968186787996E-3</v>
      </c>
      <c r="C59" s="30">
        <f t="shared" si="7"/>
        <v>2.1917910867162473E-3</v>
      </c>
      <c r="D59" s="30">
        <f t="shared" si="7"/>
        <v>3.3320415346568275E-3</v>
      </c>
      <c r="E59" s="30">
        <f t="shared" si="7"/>
        <v>2.8407119131426306E-3</v>
      </c>
      <c r="F59" s="30">
        <f>F52/F53</f>
        <v>2.4379440354077367E-3</v>
      </c>
      <c r="G59" s="30">
        <f>G52/G53</f>
        <v>2.3022619967657926E-3</v>
      </c>
      <c r="H59" s="30">
        <f t="shared" ref="G59:J59" si="8">H52/H53</f>
        <v>2.674623542871278E-3</v>
      </c>
      <c r="I59" s="30">
        <f t="shared" si="8"/>
        <v>2.9242994363263639E-3</v>
      </c>
      <c r="J59" s="30">
        <f t="shared" si="8"/>
        <v>2.6578248624639514E-3</v>
      </c>
    </row>
    <row r="61" spans="1:11" x14ac:dyDescent="0.35">
      <c r="B61" t="s">
        <v>9</v>
      </c>
      <c r="D61" t="str">
        <f>B61</f>
        <v xml:space="preserve"> </v>
      </c>
      <c r="F61" t="s">
        <v>9</v>
      </c>
      <c r="G61" t="s">
        <v>9</v>
      </c>
    </row>
  </sheetData>
  <mergeCells count="3">
    <mergeCell ref="A1:K1"/>
    <mergeCell ref="A3:K3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3"/>
  <sheetViews>
    <sheetView workbookViewId="0">
      <pane ySplit="7" topLeftCell="A11" activePane="bottomLeft" state="frozen"/>
      <selection pane="bottomLeft" activeCell="K28" sqref="K28"/>
    </sheetView>
  </sheetViews>
  <sheetFormatPr defaultRowHeight="14.5" x14ac:dyDescent="0.35"/>
  <cols>
    <col min="1" max="1" width="61.54296875" customWidth="1"/>
    <col min="2" max="2" width="9.36328125" customWidth="1"/>
    <col min="3" max="3" width="11.1796875" customWidth="1"/>
    <col min="4" max="4" width="10.7265625" customWidth="1"/>
    <col min="5" max="5" width="9.54296875" customWidth="1"/>
    <col min="6" max="6" width="11.453125" customWidth="1"/>
    <col min="7" max="7" width="9.7265625" bestFit="1" customWidth="1"/>
    <col min="8" max="8" width="8.81640625" customWidth="1"/>
    <col min="9" max="9" width="9.1796875" customWidth="1"/>
    <col min="10" max="10" width="9.7265625" style="1" customWidth="1"/>
  </cols>
  <sheetData>
    <row r="1" spans="1:10" x14ac:dyDescent="0.3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1"/>
    </row>
    <row r="3" spans="1:10" x14ac:dyDescent="0.35">
      <c r="A3" s="97" t="str">
        <f>Summary!A3</f>
        <v>Scottish Parliament Election 7 May 2026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2"/>
      <c r="B4" s="2"/>
      <c r="C4" s="2"/>
      <c r="D4" s="2"/>
      <c r="E4" s="2"/>
      <c r="F4" s="2"/>
      <c r="G4" s="2"/>
    </row>
    <row r="5" spans="1:10" x14ac:dyDescent="0.35">
      <c r="A5" s="97" t="s">
        <v>29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69.5" customHeight="1" x14ac:dyDescent="0.35">
      <c r="A7" s="24" t="s">
        <v>1</v>
      </c>
      <c r="B7" s="53" t="s">
        <v>103</v>
      </c>
      <c r="C7" s="53" t="s">
        <v>104</v>
      </c>
      <c r="D7" s="53" t="s">
        <v>105</v>
      </c>
      <c r="E7" s="53" t="s">
        <v>106</v>
      </c>
      <c r="F7" s="53" t="s">
        <v>2</v>
      </c>
      <c r="G7" s="53" t="s">
        <v>3</v>
      </c>
      <c r="H7" s="53" t="s">
        <v>107</v>
      </c>
      <c r="I7" s="54" t="s">
        <v>108</v>
      </c>
      <c r="J7" s="54" t="s">
        <v>4</v>
      </c>
    </row>
    <row r="8" spans="1:10" x14ac:dyDescent="0.35">
      <c r="A8" s="1" t="s">
        <v>10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x14ac:dyDescent="0.35">
      <c r="A9" s="26" t="s">
        <v>110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41">
        <f t="shared" ref="J9:J52" si="0">SUM(B9:I9)</f>
        <v>0</v>
      </c>
    </row>
    <row r="10" spans="1:10" x14ac:dyDescent="0.35">
      <c r="A10" s="26" t="s">
        <v>111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10">
        <f t="shared" si="0"/>
        <v>0</v>
      </c>
    </row>
    <row r="11" spans="1:10" x14ac:dyDescent="0.35">
      <c r="A11" s="26" t="s">
        <v>112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10">
        <f t="shared" si="0"/>
        <v>0</v>
      </c>
    </row>
    <row r="12" spans="1:10" x14ac:dyDescent="0.35">
      <c r="A12" s="26" t="s">
        <v>113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10">
        <f t="shared" si="0"/>
        <v>0</v>
      </c>
    </row>
    <row r="13" spans="1:10" x14ac:dyDescent="0.35">
      <c r="A13" s="26" t="s">
        <v>114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10">
        <f t="shared" si="0"/>
        <v>0</v>
      </c>
    </row>
    <row r="14" spans="1:10" x14ac:dyDescent="0.35">
      <c r="A14" s="26" t="s">
        <v>115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10">
        <f t="shared" si="0"/>
        <v>0</v>
      </c>
    </row>
    <row r="15" spans="1:10" x14ac:dyDescent="0.35">
      <c r="A15" s="26" t="s">
        <v>116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10">
        <f t="shared" si="0"/>
        <v>0</v>
      </c>
    </row>
    <row r="16" spans="1:10" x14ac:dyDescent="0.35">
      <c r="A16" s="26" t="s">
        <v>117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10">
        <f t="shared" si="0"/>
        <v>0</v>
      </c>
    </row>
    <row r="17" spans="1:10" x14ac:dyDescent="0.35">
      <c r="A17" s="26" t="s">
        <v>118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10">
        <f t="shared" si="0"/>
        <v>0</v>
      </c>
    </row>
    <row r="18" spans="1:10" x14ac:dyDescent="0.35">
      <c r="A18" s="26" t="s">
        <v>119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10">
        <f t="shared" si="0"/>
        <v>0</v>
      </c>
    </row>
    <row r="19" spans="1:10" x14ac:dyDescent="0.35">
      <c r="A19" s="26" t="s">
        <v>120</v>
      </c>
      <c r="B19" s="29">
        <v>3</v>
      </c>
      <c r="C19" s="29">
        <v>1</v>
      </c>
      <c r="D19" s="29">
        <v>2</v>
      </c>
      <c r="E19" s="29">
        <v>2</v>
      </c>
      <c r="F19" s="29">
        <v>2</v>
      </c>
      <c r="G19" s="29">
        <v>2</v>
      </c>
      <c r="H19" s="29">
        <v>3</v>
      </c>
      <c r="I19" s="29">
        <v>2</v>
      </c>
      <c r="J19" s="10">
        <f t="shared" si="0"/>
        <v>17</v>
      </c>
    </row>
    <row r="20" spans="1:10" x14ac:dyDescent="0.35">
      <c r="A20" s="26" t="s">
        <v>121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10">
        <f t="shared" si="0"/>
        <v>0</v>
      </c>
    </row>
    <row r="21" spans="1:10" x14ac:dyDescent="0.35">
      <c r="A21" s="26" t="s">
        <v>122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10">
        <f t="shared" si="0"/>
        <v>0</v>
      </c>
    </row>
    <row r="22" spans="1:10" x14ac:dyDescent="0.35">
      <c r="A22" s="26" t="s">
        <v>123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10">
        <f t="shared" si="0"/>
        <v>0</v>
      </c>
    </row>
    <row r="23" spans="1:10" ht="14" customHeight="1" x14ac:dyDescent="0.35">
      <c r="A23" s="26" t="s">
        <v>124</v>
      </c>
      <c r="B23" s="29">
        <v>1</v>
      </c>
      <c r="C23" s="29">
        <v>1</v>
      </c>
      <c r="D23" s="29">
        <v>0</v>
      </c>
      <c r="E23" s="29">
        <v>1</v>
      </c>
      <c r="F23" s="29">
        <v>2</v>
      </c>
      <c r="G23" s="29">
        <v>2</v>
      </c>
      <c r="H23" s="29">
        <v>0</v>
      </c>
      <c r="I23" s="29">
        <v>1</v>
      </c>
      <c r="J23" s="10">
        <f t="shared" si="0"/>
        <v>8</v>
      </c>
    </row>
    <row r="24" spans="1:10" x14ac:dyDescent="0.35">
      <c r="A24" s="26" t="s">
        <v>125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10">
        <f t="shared" si="0"/>
        <v>0</v>
      </c>
    </row>
    <row r="25" spans="1:10" x14ac:dyDescent="0.35">
      <c r="A25" s="26" t="s">
        <v>126</v>
      </c>
      <c r="B25" s="29">
        <v>1</v>
      </c>
      <c r="C25" s="29">
        <v>3</v>
      </c>
      <c r="D25" s="29">
        <v>2</v>
      </c>
      <c r="E25" s="29">
        <v>2</v>
      </c>
      <c r="F25" s="29">
        <v>1</v>
      </c>
      <c r="G25" s="29">
        <v>1</v>
      </c>
      <c r="H25" s="29">
        <v>1</v>
      </c>
      <c r="I25" s="29">
        <v>2</v>
      </c>
      <c r="J25" s="10">
        <f t="shared" si="0"/>
        <v>13</v>
      </c>
    </row>
    <row r="26" spans="1:10" x14ac:dyDescent="0.35">
      <c r="A26" s="26" t="s">
        <v>127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10">
        <f t="shared" si="0"/>
        <v>0</v>
      </c>
    </row>
    <row r="27" spans="1:10" x14ac:dyDescent="0.35">
      <c r="A27" s="26" t="s">
        <v>128</v>
      </c>
      <c r="B27" s="29">
        <v>2</v>
      </c>
      <c r="C27" s="29">
        <v>2</v>
      </c>
      <c r="D27" s="29">
        <v>3</v>
      </c>
      <c r="E27" s="29">
        <v>0</v>
      </c>
      <c r="F27" s="29">
        <v>2</v>
      </c>
      <c r="G27" s="29">
        <v>1</v>
      </c>
      <c r="H27" s="29">
        <v>2</v>
      </c>
      <c r="I27" s="29">
        <v>2</v>
      </c>
      <c r="J27" s="10">
        <f t="shared" si="0"/>
        <v>14</v>
      </c>
    </row>
    <row r="28" spans="1:10" x14ac:dyDescent="0.35">
      <c r="A28" s="26" t="s">
        <v>129</v>
      </c>
      <c r="B28" s="29">
        <v>0</v>
      </c>
      <c r="C28" s="29">
        <v>0</v>
      </c>
      <c r="D28" s="29">
        <v>0</v>
      </c>
      <c r="E28" s="29">
        <v>1</v>
      </c>
      <c r="F28" s="29">
        <v>0</v>
      </c>
      <c r="G28" s="29">
        <v>1</v>
      </c>
      <c r="H28" s="29">
        <v>1</v>
      </c>
      <c r="I28" s="29">
        <v>0</v>
      </c>
      <c r="J28" s="10">
        <f t="shared" si="0"/>
        <v>3</v>
      </c>
    </row>
    <row r="29" spans="1:10" x14ac:dyDescent="0.35">
      <c r="A29" s="26" t="s">
        <v>130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10">
        <f t="shared" si="0"/>
        <v>0</v>
      </c>
    </row>
    <row r="30" spans="1:10" x14ac:dyDescent="0.35">
      <c r="A30" s="26" t="s">
        <v>131</v>
      </c>
      <c r="B30" s="29">
        <v>0</v>
      </c>
      <c r="C30" s="29">
        <v>0</v>
      </c>
      <c r="D30" s="29">
        <v>0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10">
        <f t="shared" si="0"/>
        <v>1</v>
      </c>
    </row>
    <row r="31" spans="1:10" x14ac:dyDescent="0.35">
      <c r="A31" s="26" t="s">
        <v>132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10">
        <f t="shared" si="0"/>
        <v>0</v>
      </c>
    </row>
    <row r="32" spans="1:10" x14ac:dyDescent="0.35">
      <c r="A32" s="26" t="s">
        <v>133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10">
        <f t="shared" si="0"/>
        <v>0</v>
      </c>
    </row>
    <row r="33" spans="1:10" x14ac:dyDescent="0.35">
      <c r="A33" s="26" t="s">
        <v>134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10">
        <f t="shared" si="0"/>
        <v>0</v>
      </c>
    </row>
    <row r="34" spans="1:10" x14ac:dyDescent="0.35">
      <c r="A34" s="26" t="s">
        <v>135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10">
        <f t="shared" si="0"/>
        <v>0</v>
      </c>
    </row>
    <row r="35" spans="1:10" x14ac:dyDescent="0.35">
      <c r="A35" s="26" t="s">
        <v>136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10">
        <f t="shared" si="0"/>
        <v>0</v>
      </c>
    </row>
    <row r="36" spans="1:10" x14ac:dyDescent="0.35">
      <c r="A36" s="26" t="s">
        <v>137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10">
        <f t="shared" si="0"/>
        <v>0</v>
      </c>
    </row>
    <row r="37" spans="1:10" x14ac:dyDescent="0.35">
      <c r="A37" s="1" t="s">
        <v>11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 x14ac:dyDescent="0.35">
      <c r="A38" s="26" t="s">
        <v>138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10">
        <f t="shared" si="0"/>
        <v>0</v>
      </c>
    </row>
    <row r="39" spans="1:10" x14ac:dyDescent="0.35">
      <c r="A39" s="26" t="s">
        <v>139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10">
        <f t="shared" si="0"/>
        <v>0</v>
      </c>
    </row>
    <row r="40" spans="1:10" x14ac:dyDescent="0.35">
      <c r="A40" s="26" t="s">
        <v>140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10">
        <f t="shared" si="0"/>
        <v>0</v>
      </c>
    </row>
    <row r="41" spans="1:10" x14ac:dyDescent="0.35">
      <c r="A41" s="26" t="s">
        <v>141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10">
        <f t="shared" si="0"/>
        <v>0</v>
      </c>
    </row>
    <row r="42" spans="1:10" x14ac:dyDescent="0.35">
      <c r="A42" s="26" t="s">
        <v>142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0">
        <f t="shared" si="0"/>
        <v>0</v>
      </c>
    </row>
    <row r="43" spans="1:10" x14ac:dyDescent="0.35">
      <c r="A43" s="26" t="s">
        <v>143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10">
        <f t="shared" si="0"/>
        <v>0</v>
      </c>
    </row>
    <row r="44" spans="1:10" x14ac:dyDescent="0.35">
      <c r="A44" s="26" t="s">
        <v>144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10">
        <f t="shared" si="0"/>
        <v>0</v>
      </c>
    </row>
    <row r="45" spans="1:10" x14ac:dyDescent="0.35">
      <c r="A45" s="26" t="s">
        <v>145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10">
        <f t="shared" si="0"/>
        <v>0</v>
      </c>
    </row>
    <row r="46" spans="1:10" x14ac:dyDescent="0.35">
      <c r="A46" s="26" t="s">
        <v>146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10">
        <f t="shared" si="0"/>
        <v>0</v>
      </c>
    </row>
    <row r="47" spans="1:10" x14ac:dyDescent="0.35">
      <c r="A47" s="26" t="s">
        <v>147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10">
        <f t="shared" si="0"/>
        <v>0</v>
      </c>
    </row>
    <row r="48" spans="1:10" x14ac:dyDescent="0.35">
      <c r="A48" s="26" t="s">
        <v>148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10">
        <f t="shared" si="0"/>
        <v>0</v>
      </c>
    </row>
    <row r="49" spans="1:10" x14ac:dyDescent="0.35">
      <c r="A49" s="26" t="s">
        <v>149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10">
        <f t="shared" si="0"/>
        <v>0</v>
      </c>
    </row>
    <row r="50" spans="1:10" x14ac:dyDescent="0.35">
      <c r="A50" s="26" t="s">
        <v>150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10">
        <f t="shared" si="0"/>
        <v>0</v>
      </c>
    </row>
    <row r="51" spans="1:10" x14ac:dyDescent="0.35">
      <c r="A51" s="26" t="s">
        <v>151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10">
        <f t="shared" si="0"/>
        <v>0</v>
      </c>
    </row>
    <row r="52" spans="1:10" x14ac:dyDescent="0.35">
      <c r="A52" s="56" t="s">
        <v>152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10">
        <f t="shared" si="0"/>
        <v>0</v>
      </c>
    </row>
    <row r="53" spans="1:10" ht="15" thickBot="1" x14ac:dyDescent="0.4">
      <c r="A53" s="1" t="s">
        <v>4</v>
      </c>
      <c r="B53" s="23">
        <f>SUM(B9:B52)</f>
        <v>7</v>
      </c>
      <c r="C53" s="23">
        <f t="shared" ref="C53:J53" si="1">SUM(C9:C52)</f>
        <v>7</v>
      </c>
      <c r="D53" s="23">
        <f t="shared" si="1"/>
        <v>7</v>
      </c>
      <c r="E53" s="23">
        <f t="shared" si="1"/>
        <v>7</v>
      </c>
      <c r="F53" s="23">
        <f t="shared" si="1"/>
        <v>7</v>
      </c>
      <c r="G53" s="23">
        <f t="shared" si="1"/>
        <v>7</v>
      </c>
      <c r="H53" s="23">
        <f t="shared" si="1"/>
        <v>7</v>
      </c>
      <c r="I53" s="23">
        <f t="shared" si="1"/>
        <v>7</v>
      </c>
      <c r="J53" s="23">
        <f t="shared" si="1"/>
        <v>56</v>
      </c>
    </row>
  </sheetData>
  <mergeCells count="3">
    <mergeCell ref="A1:J1"/>
    <mergeCell ref="A3:J3"/>
    <mergeCell ref="A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Constituency - Votes</vt:lpstr>
      <vt:lpstr>Constituency - Seats</vt:lpstr>
      <vt:lpstr>Region - Votes</vt:lpstr>
      <vt:lpstr>Region - Seats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2021-04-06T12:43:58Z</cp:lastPrinted>
  <dcterms:created xsi:type="dcterms:W3CDTF">2016-04-01T10:21:06Z</dcterms:created>
  <dcterms:modified xsi:type="dcterms:W3CDTF">2026-05-11T11:59:36Z</dcterms:modified>
</cp:coreProperties>
</file>