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rp\Governance\Elections\Electoral Management Board\2025 Meetings\June 2025\"/>
    </mc:Choice>
  </mc:AlternateContent>
  <xr:revisionPtr revIDLastSave="0" documentId="13_ncr:1_{5F064553-11B9-40A9-89CA-DF9A763FB527}" xr6:coauthVersionLast="47" xr6:coauthVersionMax="47" xr10:uidLastSave="{00000000-0000-0000-0000-000000000000}"/>
  <bookViews>
    <workbookView xWindow="2970" yWindow="2790" windowWidth="17535" windowHeight="8145" activeTab="1" xr2:uid="{59A130CC-18E5-4B48-A2CB-C12CA51773FD}"/>
  </bookViews>
  <sheets>
    <sheet name="Constituency" sheetId="1" r:id="rId1"/>
    <sheet name="Other Parties" sheetId="3" r:id="rId2"/>
    <sheet name="Rejected Ballot Papers" sheetId="2" state="hidden" r:id="rId3"/>
    <sheet name="Note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D17" i="4"/>
  <c r="B17" i="4"/>
  <c r="D24" i="1" l="1"/>
  <c r="E24" i="1" s="1"/>
  <c r="D53" i="1"/>
  <c r="E53" i="1" s="1"/>
  <c r="F39" i="2"/>
  <c r="F38" i="2"/>
  <c r="F63" i="3"/>
  <c r="E60" i="1"/>
  <c r="D45" i="1"/>
  <c r="N43" i="1"/>
  <c r="I63" i="3"/>
  <c r="J63" i="3"/>
  <c r="K63" i="3"/>
  <c r="L63" i="3"/>
  <c r="M63" i="3"/>
  <c r="N63" i="3"/>
  <c r="O63" i="3"/>
  <c r="P63" i="3"/>
  <c r="Q63" i="3"/>
  <c r="R63" i="3"/>
  <c r="S63" i="3"/>
  <c r="T63" i="3"/>
  <c r="D39" i="1"/>
  <c r="E39" i="1" s="1"/>
  <c r="D38" i="1"/>
  <c r="E38" i="1" s="1"/>
  <c r="D37" i="1"/>
  <c r="E37" i="1"/>
  <c r="D36" i="1"/>
  <c r="D35" i="1"/>
  <c r="E35" i="1" s="1"/>
  <c r="D34" i="1"/>
  <c r="N32" i="1"/>
  <c r="N30" i="1"/>
  <c r="G63" i="3"/>
  <c r="D46" i="1"/>
  <c r="E46" i="1" s="1"/>
  <c r="D15" i="1"/>
  <c r="E15" i="1" s="1"/>
  <c r="H63" i="3"/>
  <c r="N15" i="1"/>
  <c r="E63" i="3"/>
  <c r="D63" i="3"/>
  <c r="C63" i="3"/>
  <c r="U62" i="3"/>
  <c r="U61" i="3"/>
  <c r="U60" i="3"/>
  <c r="U59" i="3"/>
  <c r="U58" i="3"/>
  <c r="U57" i="3"/>
  <c r="U56" i="3"/>
  <c r="U55" i="3"/>
  <c r="U54" i="3"/>
  <c r="M54" i="1" s="1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M40" i="1" s="1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4" i="3"/>
  <c r="U23" i="3"/>
  <c r="U22" i="3"/>
  <c r="U21" i="3"/>
  <c r="U20" i="3"/>
  <c r="M20" i="1" s="1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D54" i="1"/>
  <c r="E54" i="1" s="1"/>
  <c r="D40" i="1"/>
  <c r="E40" i="1" s="1"/>
  <c r="D20" i="1"/>
  <c r="D25" i="1"/>
  <c r="E25" i="1" s="1"/>
  <c r="N25" i="1"/>
  <c r="G63" i="1"/>
  <c r="H63" i="1"/>
  <c r="I63" i="1"/>
  <c r="J63" i="1"/>
  <c r="K63" i="1"/>
  <c r="L63" i="1"/>
  <c r="O63" i="1"/>
  <c r="N61" i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E16" i="1"/>
  <c r="E17" i="1"/>
  <c r="E18" i="1"/>
  <c r="E19" i="1"/>
  <c r="E21" i="1"/>
  <c r="E22" i="1"/>
  <c r="E23" i="1"/>
  <c r="E26" i="1"/>
  <c r="E27" i="1"/>
  <c r="E28" i="1"/>
  <c r="E29" i="1"/>
  <c r="E30" i="1"/>
  <c r="E31" i="1"/>
  <c r="E32" i="1"/>
  <c r="E33" i="1"/>
  <c r="E34" i="1"/>
  <c r="E36" i="1"/>
  <c r="E41" i="1"/>
  <c r="E42" i="1"/>
  <c r="E43" i="1"/>
  <c r="E44" i="1"/>
  <c r="E45" i="1"/>
  <c r="E47" i="1"/>
  <c r="E48" i="1"/>
  <c r="E49" i="1"/>
  <c r="E50" i="1"/>
  <c r="E51" i="1"/>
  <c r="E52" i="1"/>
  <c r="E55" i="1"/>
  <c r="E56" i="1"/>
  <c r="E57" i="1"/>
  <c r="E58" i="1"/>
  <c r="E59" i="1"/>
  <c r="E61" i="1"/>
  <c r="E62" i="1"/>
  <c r="C63" i="2"/>
  <c r="D63" i="2"/>
  <c r="E63" i="2"/>
  <c r="B63" i="2"/>
  <c r="C63" i="1"/>
  <c r="B3" i="4" s="1"/>
  <c r="B7" i="4" s="1"/>
  <c r="B63" i="1"/>
  <c r="F13" i="2"/>
  <c r="F14" i="2"/>
  <c r="E13" i="1"/>
  <c r="E14" i="1"/>
  <c r="F7" i="2"/>
  <c r="F8" i="2"/>
  <c r="F9" i="2"/>
  <c r="F10" i="2"/>
  <c r="F11" i="2"/>
  <c r="F12" i="2"/>
  <c r="E7" i="1"/>
  <c r="E8" i="1"/>
  <c r="E9" i="1"/>
  <c r="E10" i="1"/>
  <c r="E11" i="1"/>
  <c r="E12" i="1"/>
  <c r="F6" i="2"/>
  <c r="E6" i="1"/>
  <c r="N63" i="1" l="1"/>
  <c r="M62" i="1"/>
  <c r="M46" i="1"/>
  <c r="M30" i="1"/>
  <c r="M61" i="1"/>
  <c r="M45" i="1"/>
  <c r="M29" i="1"/>
  <c r="M56" i="1"/>
  <c r="M23" i="1"/>
  <c r="M55" i="1"/>
  <c r="M39" i="1"/>
  <c r="M22" i="1"/>
  <c r="M38" i="1"/>
  <c r="M21" i="1"/>
  <c r="M53" i="1"/>
  <c r="M37" i="1"/>
  <c r="M15" i="1"/>
  <c r="M48" i="1"/>
  <c r="M32" i="1"/>
  <c r="M14" i="1"/>
  <c r="M6" i="1"/>
  <c r="M47" i="1"/>
  <c r="M31" i="1"/>
  <c r="M13" i="1"/>
  <c r="M7" i="1"/>
  <c r="M60" i="1"/>
  <c r="M52" i="1"/>
  <c r="M44" i="1"/>
  <c r="M36" i="1"/>
  <c r="M28" i="1"/>
  <c r="M12" i="1"/>
  <c r="M59" i="1"/>
  <c r="M51" i="1"/>
  <c r="M43" i="1"/>
  <c r="M35" i="1"/>
  <c r="M27" i="1"/>
  <c r="M19" i="1"/>
  <c r="M11" i="1"/>
  <c r="M58" i="1"/>
  <c r="M50" i="1"/>
  <c r="M42" i="1"/>
  <c r="M34" i="1"/>
  <c r="M26" i="1"/>
  <c r="M18" i="1"/>
  <c r="M10" i="1"/>
  <c r="M57" i="1"/>
  <c r="M49" i="1"/>
  <c r="M41" i="1"/>
  <c r="M33" i="1"/>
  <c r="M17" i="1"/>
  <c r="M9" i="1"/>
  <c r="M24" i="1"/>
  <c r="M16" i="1"/>
  <c r="M8" i="1"/>
  <c r="D63" i="1"/>
  <c r="U25" i="3"/>
  <c r="U63" i="3" s="1"/>
  <c r="E20" i="1"/>
  <c r="F63" i="2"/>
  <c r="O65" i="1" l="1"/>
  <c r="E63" i="1"/>
  <c r="L65" i="1"/>
  <c r="I65" i="1"/>
  <c r="N65" i="1"/>
  <c r="H65" i="1"/>
  <c r="J65" i="1"/>
  <c r="K65" i="1"/>
  <c r="M25" i="1"/>
  <c r="G65" i="1"/>
  <c r="M63" i="1" l="1"/>
  <c r="M65" i="1" s="1"/>
</calcChain>
</file>

<file path=xl/sharedStrings.xml><?xml version="1.0" encoding="utf-8"?>
<sst xmlns="http://schemas.openxmlformats.org/spreadsheetml/2006/main" count="260" uniqueCount="117">
  <si>
    <t>Summary of results from constituencies in Scotland</t>
  </si>
  <si>
    <t>United Kingdom Parliamentary General Election - 4 July 2024</t>
  </si>
  <si>
    <t>Constituency</t>
  </si>
  <si>
    <t>Electorate</t>
  </si>
  <si>
    <t>Votes cast</t>
  </si>
  <si>
    <t>Turnout %</t>
  </si>
  <si>
    <t>No. of Candidates</t>
  </si>
  <si>
    <t>Aberdeen North</t>
  </si>
  <si>
    <t>Aberdeen South</t>
  </si>
  <si>
    <t>Aberdeenshire North and Moray East</t>
  </si>
  <si>
    <t>Airdrie and Shotts</t>
  </si>
  <si>
    <t>Alloa and Grangemouth</t>
  </si>
  <si>
    <t>Angus and Perthshire Glens</t>
  </si>
  <si>
    <t>Arbroath and Broughty Ferry</t>
  </si>
  <si>
    <t>Total</t>
  </si>
  <si>
    <t>Scottish National Party (SNP)</t>
  </si>
  <si>
    <t>Scottish Liberal Democrats</t>
  </si>
  <si>
    <t>Scottish Trade Unionist and Socialist Coalition</t>
  </si>
  <si>
    <t>Scottish Greens</t>
  </si>
  <si>
    <t>Reform UK</t>
  </si>
  <si>
    <t>Scottish Family Party</t>
  </si>
  <si>
    <t>Scottish Conservative and Unionist</t>
  </si>
  <si>
    <t>Scottish Labour Party</t>
  </si>
  <si>
    <t>Rejected Ballot Papers</t>
  </si>
  <si>
    <t>Summary of rejected ballot papers from constituencies in Scotland</t>
  </si>
  <si>
    <t>Voting for more candidates than voter was entitled to</t>
  </si>
  <si>
    <t>Writing or mark by which voter could be identified</t>
  </si>
  <si>
    <t>Percentage share of votes cast</t>
  </si>
  <si>
    <t>Argyll, Bute and South Lochaber</t>
  </si>
  <si>
    <t>Ayr, Carrick and Cumnock</t>
  </si>
  <si>
    <t>Workers Party</t>
  </si>
  <si>
    <t>Not on website</t>
  </si>
  <si>
    <t>Sovereignty</t>
  </si>
  <si>
    <t>British Unionist Party</t>
  </si>
  <si>
    <t xml:space="preserve">Alba Party </t>
  </si>
  <si>
    <t>Unmarked or wholly void for uncertainty</t>
  </si>
  <si>
    <t>Want of official mark and the unique identifying mark</t>
  </si>
  <si>
    <t>Bathgate and Linlithgow</t>
  </si>
  <si>
    <t>Berwickshire, Roxburgh and Selkirk</t>
  </si>
  <si>
    <t>Caithness, Sutherland and Easter Ross</t>
  </si>
  <si>
    <t>Central Ayrshire</t>
  </si>
  <si>
    <t>Coatbridge and Bellshill</t>
  </si>
  <si>
    <t>Cowdenbeath and Kirkcaldy</t>
  </si>
  <si>
    <t>Cumbernauld and Kirkintilloch</t>
  </si>
  <si>
    <t>Dumfriesshire, Clydesdale and Tweeddale</t>
  </si>
  <si>
    <t xml:space="preserve">Dumfries and Galloway </t>
  </si>
  <si>
    <t>Dundee Central</t>
  </si>
  <si>
    <t>Dunfermline and Dollar</t>
  </si>
  <si>
    <t>East Kilbride and Strathaven</t>
  </si>
  <si>
    <t>East Renfrewshire</t>
  </si>
  <si>
    <t>Edinburgh East and Musselburgh</t>
  </si>
  <si>
    <t>Edinburgh North and Leith</t>
  </si>
  <si>
    <t>Edinburgh South</t>
  </si>
  <si>
    <t>Edinburgh South West</t>
  </si>
  <si>
    <t>Edinburgh West</t>
  </si>
  <si>
    <t>Falkirk</t>
  </si>
  <si>
    <t>Glasgow East</t>
  </si>
  <si>
    <t>Glasgow North</t>
  </si>
  <si>
    <t>Glasgow North East</t>
  </si>
  <si>
    <t>Glasgow South</t>
  </si>
  <si>
    <t>Glasgow South West</t>
  </si>
  <si>
    <t>Glasgow West</t>
  </si>
  <si>
    <t>Glenrothes and Mid Fife</t>
  </si>
  <si>
    <t>Gordon and Buchan</t>
  </si>
  <si>
    <t>Hamilton and Clyde Valley</t>
  </si>
  <si>
    <t>Inverclyde and Renfrewshire West</t>
  </si>
  <si>
    <t>Inverness, Skye and West Ross-shire</t>
  </si>
  <si>
    <t>Livingston</t>
  </si>
  <si>
    <t>Lothian East</t>
  </si>
  <si>
    <t>Mid Dunbartonshire</t>
  </si>
  <si>
    <t>Midlothian</t>
  </si>
  <si>
    <t>Moray West, Nairn and Strathspey</t>
  </si>
  <si>
    <t>Motherwell, Wishaw and Carluke</t>
  </si>
  <si>
    <t>Na h-Eileanan an Iar</t>
  </si>
  <si>
    <t>North Ayrshire and Arran</t>
  </si>
  <si>
    <t>North East Fife</t>
  </si>
  <si>
    <t>Paisley and Renfrewshire North</t>
  </si>
  <si>
    <t>Paisley and Renfrewshire South</t>
  </si>
  <si>
    <t>Perth and Kinross-shire</t>
  </si>
  <si>
    <t>Rutherglen</t>
  </si>
  <si>
    <t>Stirling and Strathallan</t>
  </si>
  <si>
    <t>West Aberdeenshire and Kincardine</t>
  </si>
  <si>
    <t>West Dunbartonshire</t>
  </si>
  <si>
    <t>Kilmarnock and Loudon</t>
  </si>
  <si>
    <t>Orkney and Shetland</t>
  </si>
  <si>
    <t>Communist Party of Britain</t>
  </si>
  <si>
    <t>UK independence Party</t>
  </si>
  <si>
    <t>Scottish Libertarian Party</t>
  </si>
  <si>
    <t>Socialist Labour Party</t>
  </si>
  <si>
    <t>Social Democratic Party</t>
  </si>
  <si>
    <t>Analysis of results for parties categorised as "Other" on Constituency tab</t>
  </si>
  <si>
    <t>Other Parties (see next tab)</t>
  </si>
  <si>
    <t>Independence for Scotland Party</t>
  </si>
  <si>
    <t>Socialist Equality Party</t>
  </si>
  <si>
    <t>Source:</t>
  </si>
  <si>
    <t>Council websites and UK Parliament website</t>
  </si>
  <si>
    <t>Heritage Party</t>
  </si>
  <si>
    <t>Scottish Socialist Party</t>
  </si>
  <si>
    <t>The Liberal Party</t>
  </si>
  <si>
    <t>Scottish Christian Party</t>
  </si>
  <si>
    <t>Independent Candidates/No Description</t>
  </si>
  <si>
    <t>Freedom Alliance</t>
  </si>
  <si>
    <t xml:space="preserve"> </t>
  </si>
  <si>
    <t>Number of seats won</t>
  </si>
  <si>
    <t>Reconciliation of electorate figures</t>
  </si>
  <si>
    <t>Electorate per EMB website</t>
  </si>
  <si>
    <t>Difference</t>
  </si>
  <si>
    <t>being:</t>
  </si>
  <si>
    <t xml:space="preserve">East Kilbride and Strathaven </t>
  </si>
  <si>
    <t xml:space="preserve">Edinburgh South </t>
  </si>
  <si>
    <t xml:space="preserve">Glasgow East </t>
  </si>
  <si>
    <t xml:space="preserve">Inverclyde and Renfrewshire West </t>
  </si>
  <si>
    <t xml:space="preserve">Mid Dunbartonshire </t>
  </si>
  <si>
    <t xml:space="preserve">Midlothian </t>
  </si>
  <si>
    <t xml:space="preserve">Moray West, Nairn and Strathspey </t>
  </si>
  <si>
    <t>Electorate per Constituency spreadsheet</t>
  </si>
  <si>
    <t>EMB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</si>
</sst>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1" xfId="0" applyNumberFormat="1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1" fillId="0" borderId="0" xfId="0" applyNumberFormat="1" applyFont="1"/>
    <xf numFmtId="0" fontId="1" fillId="3" borderId="0" xfId="0" applyFont="1" applyFill="1"/>
    <xf numFmtId="41" fontId="1" fillId="3" borderId="0" xfId="0" applyNumberFormat="1" applyFont="1" applyFill="1"/>
    <xf numFmtId="0" fontId="0" fillId="2" borderId="0" xfId="0" applyFill="1"/>
    <xf numFmtId="165" fontId="0" fillId="0" borderId="0" xfId="0" applyNumberFormat="1"/>
    <xf numFmtId="0" fontId="0" fillId="3" borderId="0" xfId="0" applyFill="1"/>
    <xf numFmtId="3" fontId="0" fillId="0" borderId="4" xfId="0" applyNumberFormat="1" applyBorder="1"/>
    <xf numFmtId="3" fontId="0" fillId="0" borderId="5" xfId="0" applyNumberFormat="1" applyBorder="1"/>
    <xf numFmtId="2" fontId="0" fillId="3" borderId="6" xfId="0" applyNumberFormat="1" applyFill="1" applyBorder="1"/>
    <xf numFmtId="2" fontId="0" fillId="3" borderId="7" xfId="0" applyNumberFormat="1" applyFill="1" applyBorder="1"/>
    <xf numFmtId="2" fontId="0" fillId="3" borderId="8" xfId="0" applyNumberFormat="1" applyFill="1" applyBorder="1"/>
    <xf numFmtId="3" fontId="0" fillId="3" borderId="9" xfId="0" applyNumberForma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41" fontId="0" fillId="3" borderId="9" xfId="0" applyNumberFormat="1" applyFill="1" applyBorder="1"/>
    <xf numFmtId="41" fontId="0" fillId="3" borderId="4" xfId="0" applyNumberFormat="1" applyFill="1" applyBorder="1"/>
    <xf numFmtId="41" fontId="0" fillId="3" borderId="5" xfId="0" applyNumberFormat="1" applyFill="1" applyBorder="1"/>
    <xf numFmtId="41" fontId="0" fillId="0" borderId="9" xfId="0" applyNumberFormat="1" applyBorder="1"/>
    <xf numFmtId="41" fontId="0" fillId="0" borderId="4" xfId="0" applyNumberFormat="1" applyBorder="1"/>
    <xf numFmtId="41" fontId="0" fillId="0" borderId="5" xfId="0" applyNumberFormat="1" applyBorder="1"/>
    <xf numFmtId="3" fontId="0" fillId="3" borderId="6" xfId="0" applyNumberFormat="1" applyFill="1" applyBorder="1"/>
    <xf numFmtId="0" fontId="1" fillId="0" borderId="9" xfId="0" applyFont="1" applyBorder="1" applyAlignment="1">
      <alignment horizontal="center" wrapText="1"/>
    </xf>
    <xf numFmtId="0" fontId="0" fillId="0" borderId="4" xfId="0" applyBorder="1"/>
    <xf numFmtId="3" fontId="0" fillId="0" borderId="1" xfId="0" applyNumberFormat="1" applyBorder="1"/>
  </cellXfs>
  <cellStyles count="1">
    <cellStyle name="Normal" xfId="0" builtinId="0"/>
  </cellStyles>
  <dxfs count="5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DAE29-CF98-443F-82AD-2783BD2E7DA9}">
  <sheetPr>
    <pageSetUpPr fitToPage="1"/>
  </sheetPr>
  <dimension ref="A1:O70"/>
  <sheetViews>
    <sheetView topLeftCell="A31" workbookViewId="0">
      <selection activeCell="C53" sqref="C53"/>
    </sheetView>
  </sheetViews>
  <sheetFormatPr defaultRowHeight="15" x14ac:dyDescent="0.25"/>
  <cols>
    <col min="1" max="1" width="38.85546875" customWidth="1"/>
    <col min="2" max="2" width="11.28515625" customWidth="1"/>
    <col min="3" max="3" width="9.140625" bestFit="1" customWidth="1"/>
    <col min="4" max="4" width="9.42578125" bestFit="1" customWidth="1"/>
    <col min="6" max="6" width="1.85546875" customWidth="1"/>
    <col min="7" max="7" width="11.42578125" bestFit="1" customWidth="1"/>
    <col min="8" max="8" width="10.140625" customWidth="1"/>
    <col min="9" max="10" width="10.42578125" bestFit="1" customWidth="1"/>
    <col min="11" max="11" width="12.42578125" customWidth="1"/>
    <col min="12" max="12" width="11.42578125" bestFit="1" customWidth="1"/>
    <col min="13" max="13" width="10.42578125" customWidth="1"/>
    <col min="14" max="14" width="12.140625" customWidth="1"/>
    <col min="15" max="15" width="10.42578125" bestFit="1" customWidth="1"/>
  </cols>
  <sheetData>
    <row r="1" spans="1:15" ht="21" x14ac:dyDescent="0.35">
      <c r="A1" s="3" t="s">
        <v>1</v>
      </c>
    </row>
    <row r="2" spans="1:15" ht="21" x14ac:dyDescent="0.35">
      <c r="A2" s="3"/>
    </row>
    <row r="3" spans="1:15" ht="21" x14ac:dyDescent="0.35">
      <c r="A3" s="3" t="s">
        <v>0</v>
      </c>
    </row>
    <row r="5" spans="1:15" ht="75" x14ac:dyDescent="0.25">
      <c r="A5" s="4" t="s">
        <v>2</v>
      </c>
      <c r="B5" s="31" t="s">
        <v>6</v>
      </c>
      <c r="C5" s="8" t="s">
        <v>3</v>
      </c>
      <c r="D5" s="8" t="s">
        <v>4</v>
      </c>
      <c r="E5" s="8" t="s">
        <v>5</v>
      </c>
      <c r="F5" s="5"/>
      <c r="G5" s="8" t="s">
        <v>15</v>
      </c>
      <c r="H5" s="8" t="s">
        <v>16</v>
      </c>
      <c r="I5" s="8" t="s">
        <v>18</v>
      </c>
      <c r="J5" s="8" t="s">
        <v>19</v>
      </c>
      <c r="K5" s="8" t="s">
        <v>21</v>
      </c>
      <c r="L5" s="8" t="s">
        <v>22</v>
      </c>
      <c r="M5" s="8" t="s">
        <v>91</v>
      </c>
      <c r="N5" s="8" t="s">
        <v>100</v>
      </c>
      <c r="O5" s="8" t="s">
        <v>23</v>
      </c>
    </row>
    <row r="6" spans="1:15" x14ac:dyDescent="0.25">
      <c r="A6" t="s">
        <v>7</v>
      </c>
      <c r="B6" s="32">
        <v>9</v>
      </c>
      <c r="C6" s="30">
        <v>75925</v>
      </c>
      <c r="D6" s="21">
        <v>42210</v>
      </c>
      <c r="E6" s="18">
        <f>D6/C6*100</f>
        <v>55.594336516298981</v>
      </c>
      <c r="F6" s="2"/>
      <c r="G6" s="24">
        <v>14533</v>
      </c>
      <c r="H6" s="24">
        <v>2583</v>
      </c>
      <c r="I6" s="24">
        <v>1275</v>
      </c>
      <c r="J6" s="24">
        <v>3781</v>
      </c>
      <c r="K6" s="24">
        <v>5881</v>
      </c>
      <c r="L6" s="24">
        <v>12773</v>
      </c>
      <c r="M6" s="24">
        <f>'Other Parties'!U6</f>
        <v>1269</v>
      </c>
      <c r="N6" s="24">
        <v>0</v>
      </c>
      <c r="O6" s="24">
        <v>115</v>
      </c>
    </row>
    <row r="7" spans="1:15" x14ac:dyDescent="0.25">
      <c r="A7" t="s">
        <v>8</v>
      </c>
      <c r="B7" s="16">
        <v>8</v>
      </c>
      <c r="C7" s="22">
        <v>77328</v>
      </c>
      <c r="D7" s="22">
        <v>46523</v>
      </c>
      <c r="E7" s="19">
        <f t="shared" ref="E7:E62" si="0">D7/C7*100</f>
        <v>60.16320091040761</v>
      </c>
      <c r="F7" s="2"/>
      <c r="G7" s="25">
        <v>15213</v>
      </c>
      <c r="H7" s="25">
        <v>2921</v>
      </c>
      <c r="I7" s="25">
        <v>1609</v>
      </c>
      <c r="J7" s="25">
        <v>3199</v>
      </c>
      <c r="K7" s="25">
        <v>11300</v>
      </c>
      <c r="L7" s="25">
        <v>11455</v>
      </c>
      <c r="M7" s="25">
        <f>'Other Parties'!U7</f>
        <v>423</v>
      </c>
      <c r="N7" s="25">
        <v>225</v>
      </c>
      <c r="O7" s="25">
        <v>178</v>
      </c>
    </row>
    <row r="8" spans="1:15" x14ac:dyDescent="0.25">
      <c r="A8" t="s">
        <v>9</v>
      </c>
      <c r="B8" s="16">
        <v>5</v>
      </c>
      <c r="C8" s="22">
        <v>70058</v>
      </c>
      <c r="D8" s="22">
        <v>38358</v>
      </c>
      <c r="E8" s="19">
        <f t="shared" si="0"/>
        <v>54.751777098975133</v>
      </c>
      <c r="F8" s="2"/>
      <c r="G8" s="25">
        <v>13455</v>
      </c>
      <c r="H8" s="25">
        <v>2782</v>
      </c>
      <c r="I8" s="25">
        <v>0</v>
      </c>
      <c r="J8" s="25">
        <v>5562</v>
      </c>
      <c r="K8" s="25">
        <v>12513</v>
      </c>
      <c r="L8" s="25">
        <v>3876</v>
      </c>
      <c r="M8" s="25">
        <f>'Other Parties'!U8</f>
        <v>0</v>
      </c>
      <c r="N8" s="25">
        <v>0</v>
      </c>
      <c r="O8" s="25">
        <v>170</v>
      </c>
    </row>
    <row r="9" spans="1:15" x14ac:dyDescent="0.25">
      <c r="A9" t="s">
        <v>10</v>
      </c>
      <c r="B9" s="16">
        <v>7</v>
      </c>
      <c r="C9" s="22">
        <v>70199</v>
      </c>
      <c r="D9" s="22">
        <v>36761</v>
      </c>
      <c r="E9" s="19">
        <f t="shared" si="0"/>
        <v>52.366842832518977</v>
      </c>
      <c r="F9" s="2"/>
      <c r="G9" s="25">
        <v>11324</v>
      </c>
      <c r="H9" s="25">
        <v>725</v>
      </c>
      <c r="I9" s="25">
        <v>0</v>
      </c>
      <c r="J9" s="25">
        <v>2971</v>
      </c>
      <c r="K9" s="25">
        <v>1696</v>
      </c>
      <c r="L9" s="25">
        <v>18871</v>
      </c>
      <c r="M9" s="25">
        <f>'Other Parties'!U9</f>
        <v>1079</v>
      </c>
      <c r="N9" s="25">
        <v>0</v>
      </c>
      <c r="O9" s="25">
        <v>95</v>
      </c>
    </row>
    <row r="10" spans="1:15" x14ac:dyDescent="0.25">
      <c r="A10" t="s">
        <v>11</v>
      </c>
      <c r="B10" s="16">
        <v>9</v>
      </c>
      <c r="C10" s="22">
        <v>70680</v>
      </c>
      <c r="D10" s="22">
        <v>41275</v>
      </c>
      <c r="E10" s="19">
        <f t="shared" si="0"/>
        <v>58.397000565930959</v>
      </c>
      <c r="F10" s="2"/>
      <c r="G10" s="25">
        <v>11917</v>
      </c>
      <c r="H10" s="25">
        <v>1151</v>
      </c>
      <c r="I10" s="25">
        <v>1421</v>
      </c>
      <c r="J10" s="25">
        <v>3804</v>
      </c>
      <c r="K10" s="25">
        <v>3127</v>
      </c>
      <c r="L10" s="25">
        <v>18039</v>
      </c>
      <c r="M10" s="25">
        <f>'Other Parties'!U10</f>
        <v>861</v>
      </c>
      <c r="N10" s="25">
        <v>881</v>
      </c>
      <c r="O10" s="25">
        <v>74</v>
      </c>
    </row>
    <row r="11" spans="1:15" x14ac:dyDescent="0.25">
      <c r="A11" t="s">
        <v>12</v>
      </c>
      <c r="B11" s="16">
        <v>6</v>
      </c>
      <c r="C11" s="22">
        <v>76668</v>
      </c>
      <c r="D11" s="22">
        <v>47572</v>
      </c>
      <c r="E11" s="19">
        <f t="shared" si="0"/>
        <v>62.049355663379771</v>
      </c>
      <c r="F11" s="2"/>
      <c r="G11" s="25">
        <v>19142</v>
      </c>
      <c r="H11" s="25">
        <v>3156</v>
      </c>
      <c r="I11" s="25">
        <v>0</v>
      </c>
      <c r="J11" s="25">
        <v>3246</v>
      </c>
      <c r="K11" s="25">
        <v>14272</v>
      </c>
      <c r="L11" s="25">
        <v>6799</v>
      </c>
      <c r="M11" s="25">
        <f>'Other Parties'!U11</f>
        <v>0</v>
      </c>
      <c r="N11" s="25">
        <v>733</v>
      </c>
      <c r="O11" s="25">
        <v>224</v>
      </c>
    </row>
    <row r="12" spans="1:15" x14ac:dyDescent="0.25">
      <c r="A12" t="s">
        <v>13</v>
      </c>
      <c r="B12" s="16">
        <v>7</v>
      </c>
      <c r="C12" s="22">
        <v>76149</v>
      </c>
      <c r="D12" s="22">
        <v>44278</v>
      </c>
      <c r="E12" s="19">
        <f t="shared" si="0"/>
        <v>58.146528516461146</v>
      </c>
      <c r="F12" s="2"/>
      <c r="G12" s="25">
        <v>15581</v>
      </c>
      <c r="H12" s="25">
        <v>2249</v>
      </c>
      <c r="I12" s="25">
        <v>0</v>
      </c>
      <c r="J12" s="25">
        <v>3800</v>
      </c>
      <c r="K12" s="25">
        <v>6841</v>
      </c>
      <c r="L12" s="25">
        <v>14722</v>
      </c>
      <c r="M12" s="25">
        <f>'Other Parties'!U12</f>
        <v>924</v>
      </c>
      <c r="N12" s="25">
        <v>0</v>
      </c>
      <c r="O12" s="25">
        <v>161</v>
      </c>
    </row>
    <row r="13" spans="1:15" x14ac:dyDescent="0.25">
      <c r="A13" t="s">
        <v>28</v>
      </c>
      <c r="B13" s="16">
        <v>6</v>
      </c>
      <c r="C13" s="22">
        <v>71756</v>
      </c>
      <c r="D13" s="22">
        <v>45078</v>
      </c>
      <c r="E13" s="19">
        <f t="shared" si="0"/>
        <v>62.821227493171307</v>
      </c>
      <c r="F13" s="2"/>
      <c r="G13" s="25">
        <v>15582</v>
      </c>
      <c r="H13" s="25">
        <v>7359</v>
      </c>
      <c r="I13" s="25">
        <v>0</v>
      </c>
      <c r="J13" s="25">
        <v>3045</v>
      </c>
      <c r="K13" s="25">
        <v>9350</v>
      </c>
      <c r="L13" s="25">
        <v>8585</v>
      </c>
      <c r="M13" s="25">
        <f>'Other Parties'!U13</f>
        <v>0</v>
      </c>
      <c r="N13" s="25">
        <v>941</v>
      </c>
      <c r="O13" s="25">
        <v>216</v>
      </c>
    </row>
    <row r="14" spans="1:15" x14ac:dyDescent="0.25">
      <c r="A14" t="s">
        <v>29</v>
      </c>
      <c r="B14" s="16">
        <v>7</v>
      </c>
      <c r="C14" s="22">
        <v>70340</v>
      </c>
      <c r="D14" s="22">
        <v>41056</v>
      </c>
      <c r="E14" s="19">
        <f t="shared" si="0"/>
        <v>58.367927210690929</v>
      </c>
      <c r="F14" s="2"/>
      <c r="G14" s="25">
        <v>10776</v>
      </c>
      <c r="H14" s="25">
        <v>1081</v>
      </c>
      <c r="I14" s="25">
        <v>886</v>
      </c>
      <c r="J14" s="25">
        <v>3544</v>
      </c>
      <c r="K14" s="25">
        <v>9247</v>
      </c>
      <c r="L14" s="25">
        <v>14930</v>
      </c>
      <c r="M14" s="25">
        <f>'Other Parties'!U14</f>
        <v>472</v>
      </c>
      <c r="N14" s="25">
        <v>0</v>
      </c>
      <c r="O14" s="25">
        <v>120</v>
      </c>
    </row>
    <row r="15" spans="1:15" x14ac:dyDescent="0.25">
      <c r="A15" t="s">
        <v>37</v>
      </c>
      <c r="B15" s="16">
        <v>8</v>
      </c>
      <c r="C15" s="22">
        <v>72185</v>
      </c>
      <c r="D15" s="22">
        <f>42065+92</f>
        <v>42157</v>
      </c>
      <c r="E15" s="19">
        <f t="shared" si="0"/>
        <v>58.401329916187571</v>
      </c>
      <c r="F15" s="2"/>
      <c r="G15" s="25">
        <v>11451</v>
      </c>
      <c r="H15" s="25">
        <v>2171</v>
      </c>
      <c r="I15" s="25">
        <v>1390</v>
      </c>
      <c r="J15" s="25">
        <v>3524</v>
      </c>
      <c r="K15" s="25">
        <v>3144</v>
      </c>
      <c r="L15" s="25">
        <v>19774</v>
      </c>
      <c r="M15" s="25">
        <f>'Other Parties'!U15</f>
        <v>382</v>
      </c>
      <c r="N15" s="25">
        <f>229</f>
        <v>229</v>
      </c>
      <c r="O15" s="25">
        <v>92</v>
      </c>
    </row>
    <row r="16" spans="1:15" x14ac:dyDescent="0.25">
      <c r="A16" t="s">
        <v>38</v>
      </c>
      <c r="B16" s="16">
        <v>8</v>
      </c>
      <c r="C16" s="22">
        <v>76438</v>
      </c>
      <c r="D16" s="22">
        <v>46696</v>
      </c>
      <c r="E16" s="19">
        <f t="shared" si="0"/>
        <v>61.090033752845443</v>
      </c>
      <c r="F16" s="2"/>
      <c r="G16" s="25">
        <v>12273</v>
      </c>
      <c r="H16" s="25">
        <v>3686</v>
      </c>
      <c r="I16" s="25">
        <v>1526</v>
      </c>
      <c r="J16" s="25">
        <v>3340</v>
      </c>
      <c r="K16" s="25">
        <v>18872</v>
      </c>
      <c r="L16" s="25">
        <v>6311</v>
      </c>
      <c r="M16" s="25">
        <f>'Other Parties'!U16</f>
        <v>221</v>
      </c>
      <c r="N16" s="25">
        <v>329</v>
      </c>
      <c r="O16" s="25">
        <v>138</v>
      </c>
    </row>
    <row r="17" spans="1:15" x14ac:dyDescent="0.25">
      <c r="A17" t="s">
        <v>39</v>
      </c>
      <c r="B17" s="16">
        <v>7</v>
      </c>
      <c r="C17" s="22">
        <v>74627</v>
      </c>
      <c r="D17" s="22">
        <v>46170</v>
      </c>
      <c r="E17" s="19">
        <f t="shared" si="0"/>
        <v>61.867688638160459</v>
      </c>
      <c r="F17" s="2"/>
      <c r="G17" s="25">
        <v>12247</v>
      </c>
      <c r="H17" s="25">
        <v>22736</v>
      </c>
      <c r="I17" s="25">
        <v>1641</v>
      </c>
      <c r="J17" s="25">
        <v>3360</v>
      </c>
      <c r="K17" s="25">
        <v>1860</v>
      </c>
      <c r="L17" s="25">
        <v>3409</v>
      </c>
      <c r="M17" s="25">
        <f>'Other Parties'!U17</f>
        <v>795</v>
      </c>
      <c r="N17" s="25">
        <v>0</v>
      </c>
      <c r="O17" s="25">
        <v>122</v>
      </c>
    </row>
    <row r="18" spans="1:15" ht="14.1" customHeight="1" x14ac:dyDescent="0.25">
      <c r="A18" t="s">
        <v>40</v>
      </c>
      <c r="B18" s="16">
        <v>8</v>
      </c>
      <c r="C18" s="22">
        <v>69413</v>
      </c>
      <c r="D18" s="22">
        <v>41542</v>
      </c>
      <c r="E18" s="19">
        <f t="shared" si="0"/>
        <v>59.847578983763853</v>
      </c>
      <c r="F18" s="2"/>
      <c r="G18" s="25">
        <v>11222</v>
      </c>
      <c r="H18" s="25">
        <v>983</v>
      </c>
      <c r="I18" s="25">
        <v>1039</v>
      </c>
      <c r="J18" s="25">
        <v>3420</v>
      </c>
      <c r="K18" s="25">
        <v>6147</v>
      </c>
      <c r="L18" s="25">
        <v>18091</v>
      </c>
      <c r="M18" s="25">
        <f>'Other Parties'!U18</f>
        <v>517</v>
      </c>
      <c r="N18" s="25">
        <v>0</v>
      </c>
      <c r="O18" s="25">
        <v>123</v>
      </c>
    </row>
    <row r="19" spans="1:15" x14ac:dyDescent="0.25">
      <c r="A19" t="s">
        <v>41</v>
      </c>
      <c r="B19" s="16">
        <v>8</v>
      </c>
      <c r="C19" s="22">
        <v>72667</v>
      </c>
      <c r="D19" s="22">
        <v>38846</v>
      </c>
      <c r="E19" s="19">
        <f t="shared" si="0"/>
        <v>53.457552947004828</v>
      </c>
      <c r="F19" s="2"/>
      <c r="G19" s="25">
        <v>12947</v>
      </c>
      <c r="H19" s="25">
        <v>671</v>
      </c>
      <c r="I19" s="25">
        <v>1229</v>
      </c>
      <c r="J19" s="25">
        <v>2601</v>
      </c>
      <c r="K19" s="25">
        <v>1382</v>
      </c>
      <c r="L19" s="25">
        <v>19291</v>
      </c>
      <c r="M19" s="25">
        <f>'Other Parties'!U19</f>
        <v>610</v>
      </c>
      <c r="N19" s="25">
        <v>0</v>
      </c>
      <c r="O19" s="25">
        <v>115</v>
      </c>
    </row>
    <row r="20" spans="1:15" x14ac:dyDescent="0.25">
      <c r="A20" t="s">
        <v>42</v>
      </c>
      <c r="B20" s="16">
        <v>8</v>
      </c>
      <c r="C20" s="22">
        <v>71845</v>
      </c>
      <c r="D20" s="22">
        <f>40814+106</f>
        <v>40920</v>
      </c>
      <c r="E20" s="19">
        <f t="shared" si="0"/>
        <v>56.955946829981208</v>
      </c>
      <c r="F20" s="2"/>
      <c r="G20" s="25">
        <v>11414</v>
      </c>
      <c r="H20" s="25">
        <v>1593</v>
      </c>
      <c r="I20" s="25">
        <v>1556</v>
      </c>
      <c r="J20" s="25">
        <v>3128</v>
      </c>
      <c r="K20" s="25">
        <v>3203</v>
      </c>
      <c r="L20" s="25">
        <v>18662</v>
      </c>
      <c r="M20" s="25">
        <f>'Other Parties'!U20</f>
        <v>1258</v>
      </c>
      <c r="N20" s="25">
        <v>0</v>
      </c>
      <c r="O20" s="25">
        <v>106</v>
      </c>
    </row>
    <row r="21" spans="1:15" x14ac:dyDescent="0.25">
      <c r="A21" t="s">
        <v>43</v>
      </c>
      <c r="B21" s="16">
        <v>6</v>
      </c>
      <c r="C21" s="22">
        <v>70350</v>
      </c>
      <c r="D21" s="22">
        <v>41146</v>
      </c>
      <c r="E21" s="19">
        <f t="shared" si="0"/>
        <v>58.487562189054728</v>
      </c>
      <c r="F21" s="2"/>
      <c r="G21" s="25">
        <v>14369</v>
      </c>
      <c r="H21" s="25">
        <v>1294</v>
      </c>
      <c r="I21" s="25">
        <v>1694</v>
      </c>
      <c r="J21" s="25">
        <v>3167</v>
      </c>
      <c r="K21" s="25">
        <v>1939</v>
      </c>
      <c r="L21" s="25">
        <v>18513</v>
      </c>
      <c r="M21" s="25">
        <f>'Other Parties'!U21</f>
        <v>0</v>
      </c>
      <c r="N21" s="25">
        <v>0</v>
      </c>
      <c r="O21" s="25">
        <v>170</v>
      </c>
    </row>
    <row r="22" spans="1:15" x14ac:dyDescent="0.25">
      <c r="A22" t="s">
        <v>45</v>
      </c>
      <c r="B22" s="16">
        <v>7</v>
      </c>
      <c r="C22" s="22">
        <v>78541</v>
      </c>
      <c r="D22" s="22">
        <v>45937</v>
      </c>
      <c r="E22" s="19">
        <f t="shared" si="0"/>
        <v>58.487923504921</v>
      </c>
      <c r="F22" s="2"/>
      <c r="G22" s="25">
        <v>12597</v>
      </c>
      <c r="H22" s="25">
        <v>2092</v>
      </c>
      <c r="I22" s="25">
        <v>1249</v>
      </c>
      <c r="J22" s="25">
        <v>4313</v>
      </c>
      <c r="K22" s="25">
        <v>13527</v>
      </c>
      <c r="L22" s="25">
        <v>11767</v>
      </c>
      <c r="M22" s="25">
        <f>'Other Parties'!U22</f>
        <v>230</v>
      </c>
      <c r="N22" s="25">
        <v>0</v>
      </c>
      <c r="O22" s="25">
        <v>162</v>
      </c>
    </row>
    <row r="23" spans="1:15" x14ac:dyDescent="0.25">
      <c r="A23" t="s">
        <v>44</v>
      </c>
      <c r="B23" s="16">
        <v>7</v>
      </c>
      <c r="C23" s="22">
        <v>71900</v>
      </c>
      <c r="D23" s="22">
        <v>44347</v>
      </c>
      <c r="E23" s="19">
        <f t="shared" si="0"/>
        <v>61.678720445062588</v>
      </c>
      <c r="F23" s="2"/>
      <c r="G23" s="25">
        <v>10757</v>
      </c>
      <c r="H23" s="25">
        <v>2800</v>
      </c>
      <c r="I23" s="25">
        <v>1488</v>
      </c>
      <c r="J23" s="25">
        <v>3822</v>
      </c>
      <c r="K23" s="25">
        <v>14999</v>
      </c>
      <c r="L23" s="25">
        <v>10140</v>
      </c>
      <c r="M23" s="25">
        <f>'Other Parties'!U23</f>
        <v>208</v>
      </c>
      <c r="N23" s="25">
        <v>0</v>
      </c>
      <c r="O23" s="25">
        <v>133</v>
      </c>
    </row>
    <row r="24" spans="1:15" x14ac:dyDescent="0.25">
      <c r="A24" t="s">
        <v>46</v>
      </c>
      <c r="B24" s="16">
        <v>10</v>
      </c>
      <c r="C24" s="22">
        <v>74221</v>
      </c>
      <c r="D24" s="22">
        <f>38848+153</f>
        <v>39001</v>
      </c>
      <c r="E24" s="19">
        <f t="shared" si="0"/>
        <v>52.547122781961974</v>
      </c>
      <c r="F24" s="2"/>
      <c r="G24" s="25">
        <v>15544</v>
      </c>
      <c r="H24" s="25">
        <v>2402</v>
      </c>
      <c r="I24" s="25">
        <v>0</v>
      </c>
      <c r="J24" s="25">
        <v>2363</v>
      </c>
      <c r="K24" s="25">
        <v>1569</v>
      </c>
      <c r="L24" s="25">
        <v>14869</v>
      </c>
      <c r="M24" s="25">
        <f>'Other Parties'!U24</f>
        <v>1962</v>
      </c>
      <c r="N24" s="25">
        <v>139</v>
      </c>
      <c r="O24" s="25">
        <v>153</v>
      </c>
    </row>
    <row r="25" spans="1:15" x14ac:dyDescent="0.25">
      <c r="A25" t="s">
        <v>47</v>
      </c>
      <c r="B25" s="16">
        <v>9</v>
      </c>
      <c r="C25" s="22">
        <v>72824</v>
      </c>
      <c r="D25" s="22">
        <f>44537+140</f>
        <v>44677</v>
      </c>
      <c r="E25" s="19">
        <f t="shared" si="0"/>
        <v>61.349280456992204</v>
      </c>
      <c r="F25" s="2"/>
      <c r="G25" s="25">
        <v>12095</v>
      </c>
      <c r="H25" s="25">
        <v>3181</v>
      </c>
      <c r="I25" s="25">
        <v>2078</v>
      </c>
      <c r="J25" s="25">
        <v>2887</v>
      </c>
      <c r="K25" s="25">
        <v>3297</v>
      </c>
      <c r="L25" s="25">
        <v>20336</v>
      </c>
      <c r="M25" s="25">
        <f>'Other Parties'!U25</f>
        <v>251</v>
      </c>
      <c r="N25" s="25">
        <f>324+88</f>
        <v>412</v>
      </c>
      <c r="O25" s="25">
        <v>140</v>
      </c>
    </row>
    <row r="26" spans="1:15" x14ac:dyDescent="0.25">
      <c r="A26" t="s">
        <v>48</v>
      </c>
      <c r="B26" s="16">
        <v>8</v>
      </c>
      <c r="C26" s="22">
        <v>76414</v>
      </c>
      <c r="D26" s="22">
        <v>46838</v>
      </c>
      <c r="E26" s="19">
        <f t="shared" si="0"/>
        <v>61.295050645169738</v>
      </c>
      <c r="F26" s="2"/>
      <c r="G26" s="25">
        <v>13625</v>
      </c>
      <c r="H26" s="25">
        <v>1074</v>
      </c>
      <c r="I26" s="25">
        <v>1811</v>
      </c>
      <c r="J26" s="25">
        <v>3377</v>
      </c>
      <c r="K26" s="25">
        <v>3547</v>
      </c>
      <c r="L26" s="25">
        <v>22682</v>
      </c>
      <c r="M26" s="25">
        <f>'Other Parties'!U26</f>
        <v>591</v>
      </c>
      <c r="N26" s="25">
        <v>0</v>
      </c>
      <c r="O26" s="25">
        <v>131</v>
      </c>
    </row>
    <row r="27" spans="1:15" x14ac:dyDescent="0.25">
      <c r="A27" t="s">
        <v>49</v>
      </c>
      <c r="B27" s="16">
        <v>9</v>
      </c>
      <c r="C27" s="22">
        <v>74626</v>
      </c>
      <c r="D27" s="22">
        <v>50368</v>
      </c>
      <c r="E27" s="19">
        <f t="shared" si="0"/>
        <v>67.493902929273972</v>
      </c>
      <c r="F27" s="2"/>
      <c r="G27" s="25">
        <v>13514</v>
      </c>
      <c r="H27" s="25">
        <v>1150</v>
      </c>
      <c r="I27" s="25">
        <v>1510</v>
      </c>
      <c r="J27" s="25">
        <v>2360</v>
      </c>
      <c r="K27" s="25">
        <v>8494</v>
      </c>
      <c r="L27" s="25">
        <v>21935</v>
      </c>
      <c r="M27" s="25">
        <f>'Other Parties'!U27</f>
        <v>1264</v>
      </c>
      <c r="N27" s="25">
        <v>0</v>
      </c>
      <c r="O27" s="25">
        <v>141</v>
      </c>
    </row>
    <row r="28" spans="1:15" x14ac:dyDescent="0.25">
      <c r="A28" t="s">
        <v>50</v>
      </c>
      <c r="B28" s="16">
        <v>5</v>
      </c>
      <c r="C28" s="22">
        <v>76188</v>
      </c>
      <c r="D28" s="22">
        <v>45781</v>
      </c>
      <c r="E28" s="19">
        <f t="shared" si="0"/>
        <v>60.089515409250808</v>
      </c>
      <c r="F28" s="2"/>
      <c r="G28" s="25">
        <v>15075</v>
      </c>
      <c r="H28" s="25">
        <v>1949</v>
      </c>
      <c r="I28" s="25">
        <v>4669</v>
      </c>
      <c r="J28" s="25">
        <v>2129</v>
      </c>
      <c r="K28" s="25">
        <v>2598</v>
      </c>
      <c r="L28" s="25">
        <v>18790</v>
      </c>
      <c r="M28" s="25">
        <f>'Other Parties'!U28</f>
        <v>0</v>
      </c>
      <c r="N28" s="25">
        <v>365</v>
      </c>
      <c r="O28" s="25">
        <v>206</v>
      </c>
    </row>
    <row r="29" spans="1:15" x14ac:dyDescent="0.25">
      <c r="A29" t="s">
        <v>51</v>
      </c>
      <c r="B29" s="16">
        <v>10</v>
      </c>
      <c r="C29" s="22">
        <v>78411</v>
      </c>
      <c r="D29" s="22">
        <v>49648</v>
      </c>
      <c r="E29" s="19">
        <f t="shared" si="0"/>
        <v>63.317646758745582</v>
      </c>
      <c r="F29" s="2"/>
      <c r="G29" s="25">
        <v>13537</v>
      </c>
      <c r="H29" s="25">
        <v>3879</v>
      </c>
      <c r="I29" s="25">
        <v>5417</v>
      </c>
      <c r="J29" s="25">
        <v>1818</v>
      </c>
      <c r="K29" s="25">
        <v>3254</v>
      </c>
      <c r="L29" s="25">
        <v>20805</v>
      </c>
      <c r="M29" s="25">
        <f>'Other Parties'!U29</f>
        <v>626</v>
      </c>
      <c r="N29" s="25">
        <v>139</v>
      </c>
      <c r="O29" s="25">
        <v>173</v>
      </c>
    </row>
    <row r="30" spans="1:15" x14ac:dyDescent="0.25">
      <c r="A30" t="s">
        <v>52</v>
      </c>
      <c r="B30" s="16">
        <v>10</v>
      </c>
      <c r="C30" s="22">
        <v>70838</v>
      </c>
      <c r="D30" s="22">
        <v>46951</v>
      </c>
      <c r="E30" s="19">
        <f t="shared" si="0"/>
        <v>66.27939806318642</v>
      </c>
      <c r="F30" s="2"/>
      <c r="G30" s="25">
        <v>7725</v>
      </c>
      <c r="H30" s="25">
        <v>2746</v>
      </c>
      <c r="I30" s="25">
        <v>4270</v>
      </c>
      <c r="J30" s="25">
        <v>1845</v>
      </c>
      <c r="K30" s="25">
        <v>4001</v>
      </c>
      <c r="L30" s="25">
        <v>24976</v>
      </c>
      <c r="M30" s="25">
        <f>'Other Parties'!U30</f>
        <v>721</v>
      </c>
      <c r="N30" s="25">
        <f>466+76</f>
        <v>542</v>
      </c>
      <c r="O30" s="25">
        <v>125</v>
      </c>
    </row>
    <row r="31" spans="1:15" x14ac:dyDescent="0.25">
      <c r="A31" t="s">
        <v>53</v>
      </c>
      <c r="B31" s="16">
        <v>8</v>
      </c>
      <c r="C31" s="22">
        <v>73784</v>
      </c>
      <c r="D31" s="22">
        <v>45811</v>
      </c>
      <c r="E31" s="19">
        <f t="shared" si="0"/>
        <v>62.087986555350753</v>
      </c>
      <c r="F31" s="2"/>
      <c r="G31" s="25">
        <v>12446</v>
      </c>
      <c r="H31" s="25">
        <v>3014</v>
      </c>
      <c r="I31" s="25">
        <v>3450</v>
      </c>
      <c r="J31" s="25">
        <v>2087</v>
      </c>
      <c r="K31" s="25">
        <v>5558</v>
      </c>
      <c r="L31" s="25">
        <v>18663</v>
      </c>
      <c r="M31" s="25">
        <f>'Other Parties'!U31</f>
        <v>265</v>
      </c>
      <c r="N31" s="25">
        <v>181</v>
      </c>
      <c r="O31" s="25">
        <v>147</v>
      </c>
    </row>
    <row r="32" spans="1:15" x14ac:dyDescent="0.25">
      <c r="A32" t="s">
        <v>54</v>
      </c>
      <c r="B32" s="16">
        <v>9</v>
      </c>
      <c r="C32" s="22">
        <v>76490</v>
      </c>
      <c r="D32" s="22">
        <v>52608</v>
      </c>
      <c r="E32" s="19">
        <f t="shared" si="0"/>
        <v>68.777617989279648</v>
      </c>
      <c r="F32" s="2"/>
      <c r="G32" s="25">
        <v>10175</v>
      </c>
      <c r="H32" s="25">
        <v>26645</v>
      </c>
      <c r="I32" s="25">
        <v>2100</v>
      </c>
      <c r="J32" s="25">
        <v>2209</v>
      </c>
      <c r="K32" s="25">
        <v>2897</v>
      </c>
      <c r="L32" s="25">
        <v>7854</v>
      </c>
      <c r="M32" s="25">
        <f>'Other Parties'!U32</f>
        <v>85</v>
      </c>
      <c r="N32" s="25">
        <f>363+143</f>
        <v>506</v>
      </c>
      <c r="O32" s="25">
        <v>137</v>
      </c>
    </row>
    <row r="33" spans="1:15" x14ac:dyDescent="0.25">
      <c r="A33" t="s">
        <v>55</v>
      </c>
      <c r="B33" s="16">
        <v>8</v>
      </c>
      <c r="C33" s="22">
        <v>73584</v>
      </c>
      <c r="D33" s="22">
        <v>42756</v>
      </c>
      <c r="E33" s="19">
        <f t="shared" si="0"/>
        <v>58.105022831050221</v>
      </c>
      <c r="F33" s="2"/>
      <c r="G33" s="25">
        <v>13347</v>
      </c>
      <c r="H33" s="25">
        <v>1092</v>
      </c>
      <c r="I33" s="25">
        <v>1711</v>
      </c>
      <c r="J33" s="25">
        <v>3375</v>
      </c>
      <c r="K33" s="25">
        <v>3576</v>
      </c>
      <c r="L33" s="25">
        <v>18343</v>
      </c>
      <c r="M33" s="25">
        <f>'Other Parties'!U33</f>
        <v>581</v>
      </c>
      <c r="N33" s="25">
        <v>600</v>
      </c>
      <c r="O33" s="25">
        <v>131</v>
      </c>
    </row>
    <row r="34" spans="1:15" x14ac:dyDescent="0.25">
      <c r="A34" t="s">
        <v>56</v>
      </c>
      <c r="B34" s="16">
        <v>7</v>
      </c>
      <c r="C34" s="22">
        <v>68987</v>
      </c>
      <c r="D34" s="22">
        <f>35445+143</f>
        <v>35588</v>
      </c>
      <c r="E34" s="19">
        <f t="shared" si="0"/>
        <v>51.586530795657147</v>
      </c>
      <c r="F34" s="2"/>
      <c r="G34" s="25">
        <v>11759</v>
      </c>
      <c r="H34" s="25">
        <v>872</v>
      </c>
      <c r="I34" s="25">
        <v>2727</v>
      </c>
      <c r="J34" s="25">
        <v>2371</v>
      </c>
      <c r="K34" s="25">
        <v>1707</v>
      </c>
      <c r="L34" s="25">
        <v>15543</v>
      </c>
      <c r="M34" s="25">
        <f>'Other Parties'!U34</f>
        <v>466</v>
      </c>
      <c r="N34" s="25">
        <v>0</v>
      </c>
      <c r="O34" s="25">
        <v>143</v>
      </c>
    </row>
    <row r="35" spans="1:15" x14ac:dyDescent="0.25">
      <c r="A35" t="s">
        <v>57</v>
      </c>
      <c r="B35" s="16">
        <v>7</v>
      </c>
      <c r="C35" s="22">
        <v>67579</v>
      </c>
      <c r="D35" s="22">
        <f>34739+166</f>
        <v>34905</v>
      </c>
      <c r="E35" s="19">
        <f t="shared" si="0"/>
        <v>51.650660708208171</v>
      </c>
      <c r="F35" s="2"/>
      <c r="G35" s="25">
        <v>11116</v>
      </c>
      <c r="H35" s="25">
        <v>1142</v>
      </c>
      <c r="I35" s="25">
        <v>4233</v>
      </c>
      <c r="J35" s="25">
        <v>1655</v>
      </c>
      <c r="K35" s="25">
        <v>1366</v>
      </c>
      <c r="L35" s="25">
        <v>14655</v>
      </c>
      <c r="M35" s="25">
        <f>'Other Parties'!U35</f>
        <v>572</v>
      </c>
      <c r="N35" s="25">
        <v>0</v>
      </c>
      <c r="O35" s="25">
        <v>166</v>
      </c>
    </row>
    <row r="36" spans="1:15" x14ac:dyDescent="0.25">
      <c r="A36" t="s">
        <v>58</v>
      </c>
      <c r="B36" s="16">
        <v>9</v>
      </c>
      <c r="C36" s="22">
        <v>72610</v>
      </c>
      <c r="D36" s="22">
        <f>34091+81</f>
        <v>34172</v>
      </c>
      <c r="E36" s="19">
        <f t="shared" si="0"/>
        <v>47.062388100812555</v>
      </c>
      <c r="F36" s="2"/>
      <c r="G36" s="25">
        <v>11002</v>
      </c>
      <c r="H36" s="25">
        <v>592</v>
      </c>
      <c r="I36" s="25">
        <v>2471</v>
      </c>
      <c r="J36" s="25">
        <v>2272</v>
      </c>
      <c r="K36" s="25">
        <v>1182</v>
      </c>
      <c r="L36" s="25">
        <v>15639</v>
      </c>
      <c r="M36" s="25">
        <f>'Other Parties'!U36</f>
        <v>933</v>
      </c>
      <c r="N36" s="25">
        <v>0</v>
      </c>
      <c r="O36" s="25">
        <v>81</v>
      </c>
    </row>
    <row r="37" spans="1:15" x14ac:dyDescent="0.25">
      <c r="A37" t="s">
        <v>59</v>
      </c>
      <c r="B37" s="16">
        <v>8</v>
      </c>
      <c r="C37" s="22">
        <v>70219</v>
      </c>
      <c r="D37" s="22">
        <f>42378+144</f>
        <v>42522</v>
      </c>
      <c r="E37" s="19">
        <f t="shared" si="0"/>
        <v>60.556259701790118</v>
      </c>
      <c r="F37" s="2"/>
      <c r="G37" s="25">
        <v>13542</v>
      </c>
      <c r="H37" s="25">
        <v>1316</v>
      </c>
      <c r="I37" s="25">
        <v>5554</v>
      </c>
      <c r="J37" s="25">
        <v>1736</v>
      </c>
      <c r="K37" s="25">
        <v>1617</v>
      </c>
      <c r="L37" s="25">
        <v>17696</v>
      </c>
      <c r="M37" s="25">
        <f>'Other Parties'!U37</f>
        <v>917</v>
      </c>
      <c r="N37" s="25">
        <v>0</v>
      </c>
      <c r="O37" s="25">
        <v>144</v>
      </c>
    </row>
    <row r="38" spans="1:15" x14ac:dyDescent="0.25">
      <c r="A38" t="s">
        <v>60</v>
      </c>
      <c r="B38" s="16">
        <v>7</v>
      </c>
      <c r="C38" s="22">
        <v>68871</v>
      </c>
      <c r="D38" s="22">
        <f>35669+51</f>
        <v>35720</v>
      </c>
      <c r="E38" s="19">
        <f t="shared" si="0"/>
        <v>51.865081093638835</v>
      </c>
      <c r="F38" s="2"/>
      <c r="G38" s="25">
        <v>12267</v>
      </c>
      <c r="H38" s="25">
        <v>958</v>
      </c>
      <c r="I38" s="25">
        <v>2727</v>
      </c>
      <c r="J38" s="25">
        <v>2236</v>
      </c>
      <c r="K38" s="25">
        <v>1387</v>
      </c>
      <c r="L38" s="25">
        <v>15552</v>
      </c>
      <c r="M38" s="25">
        <f>'Other Parties'!U38</f>
        <v>542</v>
      </c>
      <c r="N38" s="25">
        <v>0</v>
      </c>
      <c r="O38" s="25">
        <v>51</v>
      </c>
    </row>
    <row r="39" spans="1:15" x14ac:dyDescent="0.25">
      <c r="A39" s="15" t="s">
        <v>61</v>
      </c>
      <c r="B39" s="16">
        <v>7</v>
      </c>
      <c r="C39" s="22">
        <v>69028</v>
      </c>
      <c r="D39" s="22">
        <f>39902+186</f>
        <v>40088</v>
      </c>
      <c r="E39" s="19">
        <f t="shared" si="0"/>
        <v>58.074984064437615</v>
      </c>
      <c r="F39" s="2"/>
      <c r="G39" s="25">
        <v>12175</v>
      </c>
      <c r="H39" s="25">
        <v>1316</v>
      </c>
      <c r="I39" s="25">
        <v>3662</v>
      </c>
      <c r="J39" s="25">
        <v>2098</v>
      </c>
      <c r="K39" s="25">
        <v>1720</v>
      </c>
      <c r="L39" s="25">
        <v>18621</v>
      </c>
      <c r="M39" s="25">
        <f>'Other Parties'!U39</f>
        <v>310</v>
      </c>
      <c r="N39" s="25">
        <v>0</v>
      </c>
      <c r="O39" s="25">
        <v>186</v>
      </c>
    </row>
    <row r="40" spans="1:15" x14ac:dyDescent="0.25">
      <c r="A40" s="15" t="s">
        <v>62</v>
      </c>
      <c r="B40" s="16">
        <v>5</v>
      </c>
      <c r="C40" s="22">
        <v>70655</v>
      </c>
      <c r="D40" s="22">
        <f>36139+124</f>
        <v>36263</v>
      </c>
      <c r="E40" s="19">
        <f t="shared" si="0"/>
        <v>51.324039346118468</v>
      </c>
      <c r="F40" s="2"/>
      <c r="G40" s="25">
        <v>13040</v>
      </c>
      <c r="H40" s="25">
        <v>1604</v>
      </c>
      <c r="I40" s="25">
        <v>0</v>
      </c>
      <c r="J40" s="25">
        <v>3528</v>
      </c>
      <c r="K40" s="25">
        <v>1973</v>
      </c>
      <c r="L40" s="25">
        <v>15994</v>
      </c>
      <c r="M40" s="25">
        <f>'Other Parties'!U40</f>
        <v>0</v>
      </c>
      <c r="N40" s="25">
        <v>0</v>
      </c>
      <c r="O40" s="25">
        <v>124</v>
      </c>
    </row>
    <row r="41" spans="1:15" x14ac:dyDescent="0.25">
      <c r="A41" t="s">
        <v>63</v>
      </c>
      <c r="B41" s="16">
        <v>5</v>
      </c>
      <c r="C41" s="22">
        <v>69605</v>
      </c>
      <c r="D41" s="22">
        <v>44014</v>
      </c>
      <c r="E41" s="19">
        <f t="shared" si="0"/>
        <v>63.233963077365132</v>
      </c>
      <c r="F41" s="2"/>
      <c r="G41" s="25">
        <v>13540</v>
      </c>
      <c r="H41" s="25">
        <v>7307</v>
      </c>
      <c r="I41" s="25">
        <v>0</v>
      </c>
      <c r="J41" s="25">
        <v>3897</v>
      </c>
      <c r="K41" s="25">
        <v>14418</v>
      </c>
      <c r="L41" s="25">
        <v>4686</v>
      </c>
      <c r="M41" s="25">
        <f>'Other Parties'!U41</f>
        <v>0</v>
      </c>
      <c r="N41" s="25">
        <v>0</v>
      </c>
      <c r="O41" s="25">
        <v>166</v>
      </c>
    </row>
    <row r="42" spans="1:15" x14ac:dyDescent="0.25">
      <c r="A42" t="s">
        <v>64</v>
      </c>
      <c r="B42" s="16">
        <v>6</v>
      </c>
      <c r="C42" s="22">
        <v>75480</v>
      </c>
      <c r="D42" s="22">
        <v>42267</v>
      </c>
      <c r="E42" s="19">
        <f t="shared" si="0"/>
        <v>55.997615262321141</v>
      </c>
      <c r="F42" s="2"/>
      <c r="G42" s="25">
        <v>11548</v>
      </c>
      <c r="H42" s="25">
        <v>1511</v>
      </c>
      <c r="I42" s="25">
        <v>0</v>
      </c>
      <c r="J42" s="25">
        <v>3299</v>
      </c>
      <c r="K42" s="25">
        <v>4589</v>
      </c>
      <c r="L42" s="25">
        <v>21020</v>
      </c>
      <c r="M42" s="25">
        <f>'Other Parties'!U42</f>
        <v>117</v>
      </c>
      <c r="N42" s="25">
        <v>0</v>
      </c>
      <c r="O42" s="25">
        <v>183</v>
      </c>
    </row>
    <row r="43" spans="1:15" x14ac:dyDescent="0.25">
      <c r="A43" t="s">
        <v>65</v>
      </c>
      <c r="B43" s="16">
        <v>8</v>
      </c>
      <c r="C43" s="22">
        <v>70126</v>
      </c>
      <c r="D43" s="22">
        <v>40451</v>
      </c>
      <c r="E43" s="19">
        <f t="shared" si="0"/>
        <v>57.683312893933781</v>
      </c>
      <c r="F43" s="2"/>
      <c r="G43" s="25">
        <v>12560</v>
      </c>
      <c r="H43" s="25">
        <v>1259</v>
      </c>
      <c r="I43" s="25">
        <v>1173</v>
      </c>
      <c r="J43" s="25">
        <v>2476</v>
      </c>
      <c r="K43" s="25">
        <v>2863</v>
      </c>
      <c r="L43" s="25">
        <v>18931</v>
      </c>
      <c r="M43" s="25">
        <f>'Other Parties'!U43</f>
        <v>723</v>
      </c>
      <c r="N43" s="25">
        <f>365</f>
        <v>365</v>
      </c>
      <c r="O43" s="25">
        <v>101</v>
      </c>
    </row>
    <row r="44" spans="1:15" x14ac:dyDescent="0.25">
      <c r="A44" t="s">
        <v>66</v>
      </c>
      <c r="B44" s="16">
        <v>7</v>
      </c>
      <c r="C44" s="22">
        <v>77927</v>
      </c>
      <c r="D44" s="22">
        <v>48224</v>
      </c>
      <c r="E44" s="19">
        <f t="shared" si="0"/>
        <v>61.883557688606004</v>
      </c>
      <c r="F44" s="2"/>
      <c r="G44" s="25">
        <v>15999</v>
      </c>
      <c r="H44" s="25">
        <v>18159</v>
      </c>
      <c r="I44" s="25">
        <v>2038</v>
      </c>
      <c r="J44" s="25">
        <v>2934</v>
      </c>
      <c r="K44" s="25">
        <v>2502</v>
      </c>
      <c r="L44" s="25">
        <v>6246</v>
      </c>
      <c r="M44" s="25">
        <f>'Other Parties'!U44</f>
        <v>178</v>
      </c>
      <c r="N44" s="25">
        <v>0</v>
      </c>
      <c r="O44" s="25">
        <v>168</v>
      </c>
    </row>
    <row r="45" spans="1:15" x14ac:dyDescent="0.25">
      <c r="A45" t="s">
        <v>83</v>
      </c>
      <c r="B45" s="16">
        <v>7</v>
      </c>
      <c r="C45" s="22">
        <v>74628</v>
      </c>
      <c r="D45" s="22">
        <f>42478+134</f>
        <v>42612</v>
      </c>
      <c r="E45" s="19">
        <f t="shared" si="0"/>
        <v>57.099212091976206</v>
      </c>
      <c r="F45" s="2"/>
      <c r="G45" s="25">
        <v>13936</v>
      </c>
      <c r="H45" s="25">
        <v>850</v>
      </c>
      <c r="I45" s="25">
        <v>1237</v>
      </c>
      <c r="J45" s="25">
        <v>3472</v>
      </c>
      <c r="K45" s="25">
        <v>3527</v>
      </c>
      <c r="L45" s="25">
        <v>19055</v>
      </c>
      <c r="M45" s="25">
        <f>'Other Parties'!U45</f>
        <v>0</v>
      </c>
      <c r="N45" s="25">
        <v>401</v>
      </c>
      <c r="O45" s="25">
        <v>134</v>
      </c>
    </row>
    <row r="46" spans="1:15" ht="14.1" customHeight="1" x14ac:dyDescent="0.25">
      <c r="A46" t="s">
        <v>67</v>
      </c>
      <c r="B46" s="16">
        <v>7</v>
      </c>
      <c r="C46" s="22">
        <v>78043</v>
      </c>
      <c r="D46" s="22">
        <f>44840+121</f>
        <v>44961</v>
      </c>
      <c r="E46" s="19">
        <f t="shared" si="0"/>
        <v>57.610548031213561</v>
      </c>
      <c r="F46" s="2"/>
      <c r="G46" s="25">
        <v>14796</v>
      </c>
      <c r="H46" s="25">
        <v>2025</v>
      </c>
      <c r="I46" s="25">
        <v>1704</v>
      </c>
      <c r="J46" s="25">
        <v>3977</v>
      </c>
      <c r="K46" s="25">
        <v>3469</v>
      </c>
      <c r="L46" s="25">
        <v>18324</v>
      </c>
      <c r="M46" s="25">
        <f>'Other Parties'!U46</f>
        <v>545</v>
      </c>
      <c r="N46" s="25">
        <v>0</v>
      </c>
      <c r="O46" s="25">
        <v>121</v>
      </c>
    </row>
    <row r="47" spans="1:15" x14ac:dyDescent="0.25">
      <c r="A47" t="s">
        <v>68</v>
      </c>
      <c r="B47" s="16">
        <v>7</v>
      </c>
      <c r="C47" s="22">
        <v>75456</v>
      </c>
      <c r="D47" s="22">
        <v>48234</v>
      </c>
      <c r="E47" s="19">
        <f t="shared" si="0"/>
        <v>63.92334605597965</v>
      </c>
      <c r="F47" s="2"/>
      <c r="G47" s="25">
        <v>10290</v>
      </c>
      <c r="H47" s="25">
        <v>2649</v>
      </c>
      <c r="I47" s="25">
        <v>2477</v>
      </c>
      <c r="J47" s="25">
        <v>3039</v>
      </c>
      <c r="K47" s="25">
        <v>5535</v>
      </c>
      <c r="L47" s="25">
        <v>23555</v>
      </c>
      <c r="M47" s="25">
        <f>'Other Parties'!U47</f>
        <v>557</v>
      </c>
      <c r="N47" s="25">
        <v>0</v>
      </c>
      <c r="O47" s="25">
        <v>132</v>
      </c>
    </row>
    <row r="48" spans="1:15" x14ac:dyDescent="0.25">
      <c r="A48" t="s">
        <v>69</v>
      </c>
      <c r="B48" s="16">
        <v>7</v>
      </c>
      <c r="C48" s="22">
        <v>73603</v>
      </c>
      <c r="D48" s="22">
        <v>52870</v>
      </c>
      <c r="E48" s="19">
        <f t="shared" si="0"/>
        <v>71.831311223727283</v>
      </c>
      <c r="F48" s="2"/>
      <c r="G48" s="25">
        <v>12676</v>
      </c>
      <c r="H48" s="25">
        <v>22349</v>
      </c>
      <c r="I48" s="25">
        <v>1720</v>
      </c>
      <c r="J48" s="25">
        <v>2099</v>
      </c>
      <c r="K48" s="25">
        <v>2452</v>
      </c>
      <c r="L48" s="25">
        <v>10993</v>
      </c>
      <c r="M48" s="25">
        <f>'Other Parties'!U48</f>
        <v>449</v>
      </c>
      <c r="N48" s="25">
        <v>0</v>
      </c>
      <c r="O48" s="25">
        <v>132</v>
      </c>
    </row>
    <row r="49" spans="1:15" x14ac:dyDescent="0.25">
      <c r="A49" t="s">
        <v>70</v>
      </c>
      <c r="B49" s="16">
        <v>6</v>
      </c>
      <c r="C49" s="22">
        <v>73554</v>
      </c>
      <c r="D49" s="22">
        <v>44327</v>
      </c>
      <c r="E49" s="19">
        <f t="shared" si="0"/>
        <v>60.264567528618429</v>
      </c>
      <c r="F49" s="2"/>
      <c r="G49" s="25">
        <v>13313</v>
      </c>
      <c r="H49" s="25">
        <v>2589</v>
      </c>
      <c r="I49" s="25">
        <v>0</v>
      </c>
      <c r="J49" s="25">
        <v>3276</v>
      </c>
      <c r="K49" s="25">
        <v>3248</v>
      </c>
      <c r="L49" s="25">
        <v>21480</v>
      </c>
      <c r="M49" s="25">
        <f>'Other Parties'!U49</f>
        <v>259</v>
      </c>
      <c r="N49" s="25">
        <v>0</v>
      </c>
      <c r="O49" s="25">
        <v>162</v>
      </c>
    </row>
    <row r="50" spans="1:15" x14ac:dyDescent="0.25">
      <c r="A50" t="s">
        <v>71</v>
      </c>
      <c r="B50" s="16">
        <v>7</v>
      </c>
      <c r="C50" s="22">
        <v>77243</v>
      </c>
      <c r="D50" s="22">
        <v>46721</v>
      </c>
      <c r="E50" s="19">
        <f t="shared" si="0"/>
        <v>60.48573980813795</v>
      </c>
      <c r="F50" s="2"/>
      <c r="G50" s="25">
        <v>14961</v>
      </c>
      <c r="H50" s="25">
        <v>3785</v>
      </c>
      <c r="I50" s="25">
        <v>1676</v>
      </c>
      <c r="J50" s="25">
        <v>3490</v>
      </c>
      <c r="K50" s="25">
        <v>13960</v>
      </c>
      <c r="L50" s="25">
        <v>8259</v>
      </c>
      <c r="M50" s="25">
        <f>'Other Parties'!U50</f>
        <v>423</v>
      </c>
      <c r="N50" s="25">
        <v>0</v>
      </c>
      <c r="O50" s="25">
        <v>167</v>
      </c>
    </row>
    <row r="51" spans="1:15" x14ac:dyDescent="0.25">
      <c r="A51" t="s">
        <v>72</v>
      </c>
      <c r="B51" s="16">
        <v>9</v>
      </c>
      <c r="C51" s="22">
        <v>71777</v>
      </c>
      <c r="D51" s="22">
        <v>39151</v>
      </c>
      <c r="E51" s="19">
        <f t="shared" si="0"/>
        <v>54.545327890549899</v>
      </c>
      <c r="F51" s="2"/>
      <c r="G51" s="25">
        <v>12083</v>
      </c>
      <c r="H51" s="25">
        <v>822</v>
      </c>
      <c r="I51" s="25">
        <v>1200</v>
      </c>
      <c r="J51" s="25">
        <v>3004</v>
      </c>
      <c r="K51" s="25">
        <v>2415</v>
      </c>
      <c r="L51" s="25">
        <v>19168</v>
      </c>
      <c r="M51" s="25">
        <f>'Other Parties'!U51</f>
        <v>334</v>
      </c>
      <c r="N51" s="25">
        <v>0</v>
      </c>
      <c r="O51" s="25">
        <v>125</v>
      </c>
    </row>
    <row r="52" spans="1:15" x14ac:dyDescent="0.25">
      <c r="A52" t="s">
        <v>73</v>
      </c>
      <c r="B52" s="16">
        <v>8</v>
      </c>
      <c r="C52" s="22">
        <v>21235</v>
      </c>
      <c r="D52" s="22">
        <v>13581</v>
      </c>
      <c r="E52" s="19">
        <f t="shared" si="0"/>
        <v>63.955733458912178</v>
      </c>
      <c r="F52" s="2"/>
      <c r="G52" s="25">
        <v>2856</v>
      </c>
      <c r="H52" s="25">
        <v>382</v>
      </c>
      <c r="I52" s="25">
        <v>0</v>
      </c>
      <c r="J52" s="25">
        <v>697</v>
      </c>
      <c r="K52" s="25">
        <v>647</v>
      </c>
      <c r="L52" s="25">
        <v>6692</v>
      </c>
      <c r="M52" s="25">
        <f>'Other Parties'!U52</f>
        <v>884</v>
      </c>
      <c r="N52" s="25">
        <v>1370</v>
      </c>
      <c r="O52" s="25">
        <v>53</v>
      </c>
    </row>
    <row r="53" spans="1:15" x14ac:dyDescent="0.25">
      <c r="A53" t="s">
        <v>74</v>
      </c>
      <c r="B53" s="16">
        <v>8</v>
      </c>
      <c r="C53" s="22">
        <v>72176</v>
      </c>
      <c r="D53" s="22">
        <f>42262+161</f>
        <v>42423</v>
      </c>
      <c r="E53" s="19">
        <f t="shared" si="0"/>
        <v>58.777155841276873</v>
      </c>
      <c r="F53" s="2"/>
      <c r="G53" s="25">
        <v>13270</v>
      </c>
      <c r="H53" s="25">
        <v>1005</v>
      </c>
      <c r="I53" s="25">
        <v>1327</v>
      </c>
      <c r="J53" s="25">
        <v>3415</v>
      </c>
      <c r="K53" s="25">
        <v>5954</v>
      </c>
      <c r="L53" s="25">
        <v>16821</v>
      </c>
      <c r="M53" s="25">
        <f>'Other Parties'!U53</f>
        <v>470</v>
      </c>
      <c r="N53" s="25">
        <v>0</v>
      </c>
      <c r="O53" s="25">
        <v>161</v>
      </c>
    </row>
    <row r="54" spans="1:15" x14ac:dyDescent="0.25">
      <c r="A54" t="s">
        <v>75</v>
      </c>
      <c r="B54" s="16">
        <v>6</v>
      </c>
      <c r="C54" s="22">
        <v>69762</v>
      </c>
      <c r="D54" s="22">
        <f>42728+147</f>
        <v>42875</v>
      </c>
      <c r="E54" s="19">
        <f t="shared" si="0"/>
        <v>61.458960465582976</v>
      </c>
      <c r="F54" s="2"/>
      <c r="G54" s="25">
        <v>9905</v>
      </c>
      <c r="H54" s="25">
        <v>23384</v>
      </c>
      <c r="I54" s="25">
        <v>1653</v>
      </c>
      <c r="J54" s="25">
        <v>2094</v>
      </c>
      <c r="K54" s="25">
        <v>1666</v>
      </c>
      <c r="L54" s="25">
        <v>4026</v>
      </c>
      <c r="M54" s="25">
        <f>'Other Parties'!U54</f>
        <v>0</v>
      </c>
      <c r="N54" s="25">
        <v>0</v>
      </c>
      <c r="O54" s="25">
        <v>147</v>
      </c>
    </row>
    <row r="55" spans="1:15" ht="14.1" customHeight="1" x14ac:dyDescent="0.25">
      <c r="A55" t="s">
        <v>84</v>
      </c>
      <c r="B55" s="16">
        <v>6</v>
      </c>
      <c r="C55" s="22">
        <v>34236</v>
      </c>
      <c r="D55" s="22">
        <v>20794</v>
      </c>
      <c r="E55" s="19">
        <f t="shared" si="0"/>
        <v>60.737235658371304</v>
      </c>
      <c r="F55" s="2"/>
      <c r="G55" s="25">
        <v>3585</v>
      </c>
      <c r="H55" s="25">
        <v>11392</v>
      </c>
      <c r="I55" s="25">
        <v>2046</v>
      </c>
      <c r="J55" s="25">
        <v>1586</v>
      </c>
      <c r="K55" s="25">
        <v>586</v>
      </c>
      <c r="L55" s="25">
        <v>1493</v>
      </c>
      <c r="M55" s="25">
        <f>'Other Parties'!U55</f>
        <v>0</v>
      </c>
      <c r="N55" s="25">
        <v>0</v>
      </c>
      <c r="O55" s="25">
        <v>106</v>
      </c>
    </row>
    <row r="56" spans="1:15" x14ac:dyDescent="0.25">
      <c r="A56" t="s">
        <v>76</v>
      </c>
      <c r="B56" s="16">
        <v>6</v>
      </c>
      <c r="C56" s="22">
        <v>71103</v>
      </c>
      <c r="D56" s="22">
        <v>41663</v>
      </c>
      <c r="E56" s="19">
        <f t="shared" si="0"/>
        <v>58.595277273814041</v>
      </c>
      <c r="F56" s="2"/>
      <c r="G56" s="25">
        <v>13228</v>
      </c>
      <c r="H56" s="25">
        <v>1374</v>
      </c>
      <c r="I56" s="25">
        <v>1469</v>
      </c>
      <c r="J56" s="25">
        <v>3228</v>
      </c>
      <c r="K56" s="25">
        <v>2659</v>
      </c>
      <c r="L56" s="25">
        <v>19561</v>
      </c>
      <c r="M56" s="25">
        <f>'Other Parties'!U56</f>
        <v>0</v>
      </c>
      <c r="N56" s="25">
        <v>0</v>
      </c>
      <c r="O56" s="25">
        <v>144</v>
      </c>
    </row>
    <row r="57" spans="1:15" x14ac:dyDescent="0.25">
      <c r="A57" t="s">
        <v>77</v>
      </c>
      <c r="B57" s="16">
        <v>8</v>
      </c>
      <c r="C57" s="22">
        <v>71574</v>
      </c>
      <c r="D57" s="22">
        <v>41416</v>
      </c>
      <c r="E57" s="19">
        <f t="shared" si="0"/>
        <v>57.864587699443938</v>
      </c>
      <c r="F57" s="2"/>
      <c r="G57" s="25">
        <v>13056</v>
      </c>
      <c r="H57" s="25">
        <v>1315</v>
      </c>
      <c r="I57" s="25">
        <v>1724</v>
      </c>
      <c r="J57" s="25">
        <v>2956</v>
      </c>
      <c r="K57" s="25">
        <v>2219</v>
      </c>
      <c r="L57" s="25">
        <v>19583</v>
      </c>
      <c r="M57" s="25">
        <f>'Other Parties'!U57</f>
        <v>113</v>
      </c>
      <c r="N57" s="25">
        <v>317</v>
      </c>
      <c r="O57" s="25">
        <v>133</v>
      </c>
    </row>
    <row r="58" spans="1:15" x14ac:dyDescent="0.25">
      <c r="A58" t="s">
        <v>78</v>
      </c>
      <c r="B58" s="16">
        <v>6</v>
      </c>
      <c r="C58" s="22">
        <v>77261</v>
      </c>
      <c r="D58" s="22">
        <v>50219</v>
      </c>
      <c r="E58" s="19">
        <f t="shared" si="0"/>
        <v>64.999158695849133</v>
      </c>
      <c r="F58" s="2"/>
      <c r="G58" s="25">
        <v>18928</v>
      </c>
      <c r="H58" s="25">
        <v>3681</v>
      </c>
      <c r="I58" s="25">
        <v>0</v>
      </c>
      <c r="J58" s="25">
        <v>2970</v>
      </c>
      <c r="K58" s="25">
        <v>14801</v>
      </c>
      <c r="L58" s="25">
        <v>9018</v>
      </c>
      <c r="M58" s="25">
        <f>'Other Parties'!U58</f>
        <v>0</v>
      </c>
      <c r="N58" s="25">
        <v>679</v>
      </c>
      <c r="O58" s="25">
        <v>142</v>
      </c>
    </row>
    <row r="59" spans="1:15" x14ac:dyDescent="0.25">
      <c r="A59" t="s">
        <v>79</v>
      </c>
      <c r="B59" s="16">
        <v>9</v>
      </c>
      <c r="C59" s="22">
        <v>72674</v>
      </c>
      <c r="D59" s="22">
        <v>42613</v>
      </c>
      <c r="E59" s="19">
        <f t="shared" si="0"/>
        <v>58.635825742356275</v>
      </c>
      <c r="F59" s="2"/>
      <c r="G59" s="25">
        <v>12693</v>
      </c>
      <c r="H59" s="25">
        <v>1714</v>
      </c>
      <c r="I59" s="25">
        <v>0</v>
      </c>
      <c r="J59" s="25">
        <v>2685</v>
      </c>
      <c r="K59" s="25">
        <v>2420</v>
      </c>
      <c r="L59" s="25">
        <v>21460</v>
      </c>
      <c r="M59" s="25">
        <f>'Other Parties'!U59</f>
        <v>1359</v>
      </c>
      <c r="N59" s="25">
        <v>153</v>
      </c>
      <c r="O59" s="25">
        <v>129</v>
      </c>
    </row>
    <row r="60" spans="1:15" x14ac:dyDescent="0.25">
      <c r="A60" t="s">
        <v>80</v>
      </c>
      <c r="B60" s="16">
        <v>6</v>
      </c>
      <c r="C60" s="22">
        <v>76284</v>
      </c>
      <c r="D60" s="22">
        <v>50024</v>
      </c>
      <c r="E60" s="19">
        <f t="shared" si="0"/>
        <v>65.576005453306067</v>
      </c>
      <c r="F60" s="2"/>
      <c r="G60" s="25">
        <v>15462</v>
      </c>
      <c r="H60" s="25">
        <v>2530</v>
      </c>
      <c r="I60" s="25">
        <v>2320</v>
      </c>
      <c r="J60" s="25">
        <v>3145</v>
      </c>
      <c r="K60" s="25">
        <v>9469</v>
      </c>
      <c r="L60" s="25">
        <v>16856</v>
      </c>
      <c r="M60" s="25">
        <f>'Other Parties'!U60</f>
        <v>0</v>
      </c>
      <c r="N60" s="25">
        <v>0</v>
      </c>
      <c r="O60" s="25">
        <v>242</v>
      </c>
    </row>
    <row r="61" spans="1:15" x14ac:dyDescent="0.25">
      <c r="A61" t="s">
        <v>81</v>
      </c>
      <c r="B61" s="16">
        <v>8</v>
      </c>
      <c r="C61" s="22">
        <v>72994</v>
      </c>
      <c r="D61" s="22">
        <v>49119</v>
      </c>
      <c r="E61" s="19">
        <f t="shared" si="0"/>
        <v>67.291832205386754</v>
      </c>
      <c r="F61" s="2"/>
      <c r="G61" s="25">
        <v>13987</v>
      </c>
      <c r="H61" s="25">
        <v>6342</v>
      </c>
      <c r="I61" s="25">
        <v>1032</v>
      </c>
      <c r="J61" s="25">
        <v>3497</v>
      </c>
      <c r="K61" s="25">
        <v>17428</v>
      </c>
      <c r="L61" s="25">
        <v>6397</v>
      </c>
      <c r="M61" s="25">
        <f>'Other Parties'!U61</f>
        <v>0</v>
      </c>
      <c r="N61" s="25">
        <f>219+56</f>
        <v>275</v>
      </c>
      <c r="O61" s="25">
        <v>161</v>
      </c>
    </row>
    <row r="62" spans="1:15" x14ac:dyDescent="0.25">
      <c r="A62" t="s">
        <v>82</v>
      </c>
      <c r="B62" s="17">
        <v>8</v>
      </c>
      <c r="C62" s="23">
        <v>69074</v>
      </c>
      <c r="D62" s="23">
        <v>39707</v>
      </c>
      <c r="E62" s="20">
        <f t="shared" si="0"/>
        <v>57.484726525175901</v>
      </c>
      <c r="F62" s="2"/>
      <c r="G62" s="26">
        <v>13302</v>
      </c>
      <c r="H62" s="26">
        <v>839</v>
      </c>
      <c r="I62" s="26">
        <v>1496</v>
      </c>
      <c r="J62" s="26">
        <v>2770</v>
      </c>
      <c r="K62" s="26">
        <v>1474</v>
      </c>
      <c r="L62" s="26">
        <v>19312</v>
      </c>
      <c r="M62" s="26">
        <f>'Other Parties'!U62</f>
        <v>391</v>
      </c>
      <c r="N62" s="26">
        <v>0</v>
      </c>
      <c r="O62" s="26">
        <v>123</v>
      </c>
    </row>
    <row r="63" spans="1:15" s="4" customFormat="1" ht="15.75" thickBot="1" x14ac:dyDescent="0.3">
      <c r="A63" s="4" t="s">
        <v>14</v>
      </c>
      <c r="B63" s="6">
        <f>SUM(B6:B62)</f>
        <v>422</v>
      </c>
      <c r="C63" s="6">
        <f t="shared" ref="C63:D63" si="1">SUM(C6:C62)</f>
        <v>4078213</v>
      </c>
      <c r="D63" s="6">
        <f t="shared" si="1"/>
        <v>2422835</v>
      </c>
      <c r="E63" s="7">
        <f>D63/C63*100</f>
        <v>59.409231445243293</v>
      </c>
      <c r="F63" s="7"/>
      <c r="G63" s="6">
        <f t="shared" ref="G63:O63" si="2">SUM(G6:G62)</f>
        <v>724758</v>
      </c>
      <c r="H63" s="6">
        <f t="shared" si="2"/>
        <v>234228</v>
      </c>
      <c r="I63" s="6">
        <f t="shared" si="2"/>
        <v>92685</v>
      </c>
      <c r="J63" s="6">
        <f t="shared" si="2"/>
        <v>167979</v>
      </c>
      <c r="K63" s="6">
        <f t="shared" si="2"/>
        <v>307344</v>
      </c>
      <c r="L63" s="6">
        <f t="shared" si="2"/>
        <v>851897</v>
      </c>
      <c r="M63" s="6">
        <f t="shared" si="2"/>
        <v>26137</v>
      </c>
      <c r="N63" s="6">
        <f t="shared" si="2"/>
        <v>9782</v>
      </c>
      <c r="O63" s="6">
        <f t="shared" si="2"/>
        <v>8025</v>
      </c>
    </row>
    <row r="65" spans="1:15" s="4" customFormat="1" x14ac:dyDescent="0.25">
      <c r="A65" s="4" t="s">
        <v>27</v>
      </c>
      <c r="G65" s="10">
        <f t="shared" ref="G65:O65" si="3">G63/$D$63</f>
        <v>0.29913634234275138</v>
      </c>
      <c r="H65" s="10">
        <f t="shared" si="3"/>
        <v>9.667517598185596E-2</v>
      </c>
      <c r="I65" s="10">
        <f t="shared" si="3"/>
        <v>3.8254771785944976E-2</v>
      </c>
      <c r="J65" s="10">
        <f t="shared" si="3"/>
        <v>6.9331588820534626E-2</v>
      </c>
      <c r="K65" s="10">
        <f t="shared" si="3"/>
        <v>0.12685304612158896</v>
      </c>
      <c r="L65" s="10">
        <f t="shared" si="3"/>
        <v>0.35161164503567099</v>
      </c>
      <c r="M65" s="10">
        <f t="shared" si="3"/>
        <v>1.0787775477900888E-2</v>
      </c>
      <c r="N65" s="10">
        <f t="shared" si="3"/>
        <v>4.0374189740531238E-3</v>
      </c>
      <c r="O65" s="10">
        <f t="shared" si="3"/>
        <v>3.3122354596990715E-3</v>
      </c>
    </row>
    <row r="66" spans="1:15" s="4" customFormat="1" x14ac:dyDescent="0.25"/>
    <row r="67" spans="1:15" s="4" customFormat="1" x14ac:dyDescent="0.25">
      <c r="A67" s="11" t="s">
        <v>103</v>
      </c>
      <c r="G67" s="11">
        <v>9</v>
      </c>
      <c r="H67" s="11">
        <v>6</v>
      </c>
      <c r="I67" s="12">
        <v>0</v>
      </c>
      <c r="J67" s="12">
        <v>0</v>
      </c>
      <c r="K67" s="11">
        <v>5</v>
      </c>
      <c r="L67" s="11">
        <v>37</v>
      </c>
      <c r="M67" s="12">
        <v>0</v>
      </c>
      <c r="N67" s="12">
        <v>0</v>
      </c>
    </row>
    <row r="69" spans="1:15" x14ac:dyDescent="0.25">
      <c r="A69" t="s">
        <v>94</v>
      </c>
    </row>
    <row r="70" spans="1:15" x14ac:dyDescent="0.25">
      <c r="A70" t="s">
        <v>95</v>
      </c>
    </row>
  </sheetData>
  <conditionalFormatting sqref="G18:M18">
    <cfRule type="top10" dxfId="57" priority="51" rank="1"/>
  </conditionalFormatting>
  <conditionalFormatting sqref="G19:M19">
    <cfRule type="top10" dxfId="56" priority="50" rank="1"/>
  </conditionalFormatting>
  <conditionalFormatting sqref="G20:M20">
    <cfRule type="top10" dxfId="55" priority="49" rank="1"/>
  </conditionalFormatting>
  <conditionalFormatting sqref="G21:M21">
    <cfRule type="top10" dxfId="54" priority="48" rank="1"/>
  </conditionalFormatting>
  <conditionalFormatting sqref="G6:N6">
    <cfRule type="top10" dxfId="53" priority="60" rank="1"/>
  </conditionalFormatting>
  <conditionalFormatting sqref="G7:N7">
    <cfRule type="top10" dxfId="52" priority="59" rank="1"/>
  </conditionalFormatting>
  <conditionalFormatting sqref="G8:N8">
    <cfRule type="top10" dxfId="51" priority="57" rank="1"/>
  </conditionalFormatting>
  <conditionalFormatting sqref="G9:N9">
    <cfRule type="top10" dxfId="50" priority="58" rank="1"/>
  </conditionalFormatting>
  <conditionalFormatting sqref="G10:N10">
    <cfRule type="top10" dxfId="49" priority="56" rank="1"/>
  </conditionalFormatting>
  <conditionalFormatting sqref="G11:N11">
    <cfRule type="top10" dxfId="48" priority="55" rank="1"/>
  </conditionalFormatting>
  <conditionalFormatting sqref="G12:N12">
    <cfRule type="top10" dxfId="47" priority="54" rank="1"/>
  </conditionalFormatting>
  <conditionalFormatting sqref="G13:N13">
    <cfRule type="top10" dxfId="46" priority="53" rank="1"/>
  </conditionalFormatting>
  <conditionalFormatting sqref="G14:N14">
    <cfRule type="top10" dxfId="45" priority="52" rank="1"/>
  </conditionalFormatting>
  <conditionalFormatting sqref="G15:N15">
    <cfRule type="top10" dxfId="44" priority="47" rank="1"/>
  </conditionalFormatting>
  <conditionalFormatting sqref="G16:N16">
    <cfRule type="top10" dxfId="43" priority="46" rank="1"/>
  </conditionalFormatting>
  <conditionalFormatting sqref="G17:N17 N18:N21">
    <cfRule type="top10" dxfId="42" priority="45" rank="1"/>
  </conditionalFormatting>
  <conditionalFormatting sqref="G22:N22">
    <cfRule type="top10" dxfId="41" priority="44" rank="1"/>
  </conditionalFormatting>
  <conditionalFormatting sqref="G23:N23">
    <cfRule type="top10" dxfId="40" priority="43" rank="1"/>
  </conditionalFormatting>
  <conditionalFormatting sqref="G24:N24">
    <cfRule type="top10" dxfId="39" priority="42" rank="1"/>
  </conditionalFormatting>
  <conditionalFormatting sqref="G25:N25">
    <cfRule type="top10" dxfId="38" priority="41" rank="1"/>
  </conditionalFormatting>
  <conditionalFormatting sqref="G26:N26">
    <cfRule type="top10" dxfId="37" priority="40" rank="1"/>
  </conditionalFormatting>
  <conditionalFormatting sqref="G27:N27">
    <cfRule type="top10" dxfId="36" priority="7" rank="1"/>
  </conditionalFormatting>
  <conditionalFormatting sqref="G28:N39">
    <cfRule type="top10" dxfId="35" priority="39" rank="1"/>
  </conditionalFormatting>
  <conditionalFormatting sqref="G40:N40">
    <cfRule type="top10" dxfId="34" priority="38" rank="1"/>
  </conditionalFormatting>
  <conditionalFormatting sqref="G41:N41">
    <cfRule type="top10" dxfId="33" priority="37" rank="1"/>
  </conditionalFormatting>
  <conditionalFormatting sqref="G42:N42">
    <cfRule type="top10" dxfId="32" priority="13" rank="1"/>
  </conditionalFormatting>
  <conditionalFormatting sqref="G43:N43">
    <cfRule type="top10" dxfId="31" priority="17" rank="1"/>
  </conditionalFormatting>
  <conditionalFormatting sqref="G43:N47">
    <cfRule type="top10" dxfId="30" priority="36" rank="1"/>
  </conditionalFormatting>
  <conditionalFormatting sqref="G44:N44">
    <cfRule type="top10" dxfId="29" priority="16" rank="1"/>
  </conditionalFormatting>
  <conditionalFormatting sqref="G45:N45">
    <cfRule type="top10" dxfId="28" priority="15" rank="1"/>
  </conditionalFormatting>
  <conditionalFormatting sqref="G46:N46">
    <cfRule type="top10" dxfId="27" priority="14" rank="1"/>
  </conditionalFormatting>
  <conditionalFormatting sqref="G48:N48">
    <cfRule type="top10" dxfId="26" priority="8" rank="1"/>
  </conditionalFormatting>
  <conditionalFormatting sqref="G49:N49">
    <cfRule type="top10" dxfId="25" priority="6" rank="1"/>
  </conditionalFormatting>
  <conditionalFormatting sqref="G50:N50">
    <cfRule type="top10" dxfId="24" priority="5" rank="1"/>
  </conditionalFormatting>
  <conditionalFormatting sqref="G51:N51">
    <cfRule type="top10" dxfId="23" priority="35" rank="1"/>
  </conditionalFormatting>
  <conditionalFormatting sqref="G52:N52">
    <cfRule type="top10" dxfId="22" priority="3" rank="1"/>
  </conditionalFormatting>
  <conditionalFormatting sqref="G53:N53">
    <cfRule type="top10" dxfId="21" priority="34" rank="1"/>
  </conditionalFormatting>
  <conditionalFormatting sqref="G54:N54">
    <cfRule type="top10" dxfId="20" priority="33" rank="1"/>
  </conditionalFormatting>
  <conditionalFormatting sqref="G55:N55">
    <cfRule type="top10" dxfId="19" priority="4" rank="1"/>
  </conditionalFormatting>
  <conditionalFormatting sqref="G56:N56">
    <cfRule type="top10" dxfId="18" priority="10" rank="1"/>
  </conditionalFormatting>
  <conditionalFormatting sqref="G57:N57">
    <cfRule type="top10" dxfId="17" priority="9" rank="1"/>
  </conditionalFormatting>
  <conditionalFormatting sqref="G58:N58">
    <cfRule type="top10" dxfId="16" priority="11" rank="1"/>
  </conditionalFormatting>
  <conditionalFormatting sqref="G59:N59">
    <cfRule type="top10" dxfId="15" priority="32" rank="1"/>
  </conditionalFormatting>
  <conditionalFormatting sqref="G60:N60">
    <cfRule type="top10" dxfId="14" priority="12" rank="1"/>
  </conditionalFormatting>
  <conditionalFormatting sqref="G61:N61">
    <cfRule type="top10" dxfId="13" priority="31" rank="1"/>
  </conditionalFormatting>
  <conditionalFormatting sqref="G62:N62">
    <cfRule type="top10" dxfId="12" priority="30" rank="1"/>
  </conditionalFormatting>
  <conditionalFormatting sqref="G28:O28">
    <cfRule type="top10" dxfId="11" priority="29" rank="1"/>
  </conditionalFormatting>
  <conditionalFormatting sqref="G29:O29">
    <cfRule type="top10" dxfId="10" priority="28" rank="1"/>
  </conditionalFormatting>
  <conditionalFormatting sqref="G30:O30">
    <cfRule type="top10" dxfId="9" priority="27" rank="1"/>
  </conditionalFormatting>
  <conditionalFormatting sqref="G31:O31">
    <cfRule type="top10" dxfId="8" priority="26" rank="1"/>
  </conditionalFormatting>
  <conditionalFormatting sqref="G32:O32">
    <cfRule type="top10" dxfId="7" priority="25" rank="1"/>
  </conditionalFormatting>
  <conditionalFormatting sqref="G33:O33">
    <cfRule type="top10" dxfId="6" priority="24" rank="1"/>
  </conditionalFormatting>
  <conditionalFormatting sqref="G34:O34">
    <cfRule type="top10" dxfId="5" priority="23" rank="1"/>
  </conditionalFormatting>
  <conditionalFormatting sqref="G35:O35">
    <cfRule type="top10" dxfId="4" priority="22" rank="1"/>
  </conditionalFormatting>
  <conditionalFormatting sqref="G36:O36">
    <cfRule type="top10" dxfId="3" priority="21" rank="1"/>
  </conditionalFormatting>
  <conditionalFormatting sqref="G37:O37">
    <cfRule type="top10" dxfId="2" priority="20" rank="1"/>
  </conditionalFormatting>
  <conditionalFormatting sqref="G38:O38">
    <cfRule type="top10" dxfId="1" priority="19" rank="1"/>
  </conditionalFormatting>
  <conditionalFormatting sqref="G39:O39">
    <cfRule type="top10" dxfId="0" priority="18" rank="1"/>
  </conditionalFormatting>
  <pageMargins left="0.70866141732283472" right="0.70866141732283472" top="0.74803149606299213" bottom="0.74803149606299213" header="0.31496062992125984" footer="0.31496062992125984"/>
  <pageSetup paperSize="8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2D54-463A-4EA4-BFE6-F1947B42B01B}">
  <sheetPr>
    <pageSetUpPr fitToPage="1"/>
  </sheetPr>
  <dimension ref="A1:U63"/>
  <sheetViews>
    <sheetView tabSelected="1" workbookViewId="0">
      <pane ySplit="5" topLeftCell="A54" activePane="bottomLeft" state="frozen"/>
      <selection pane="bottomLeft" activeCell="V9" sqref="V9"/>
    </sheetView>
  </sheetViews>
  <sheetFormatPr defaultRowHeight="15" x14ac:dyDescent="0.25"/>
  <cols>
    <col min="1" max="1" width="38.85546875" customWidth="1"/>
    <col min="2" max="2" width="1.85546875" customWidth="1"/>
    <col min="3" max="9" width="12.7109375" customWidth="1"/>
    <col min="10" max="10" width="10.42578125" bestFit="1" customWidth="1"/>
    <col min="11" max="12" width="11.42578125" customWidth="1"/>
    <col min="13" max="13" width="10.42578125" bestFit="1" customWidth="1"/>
    <col min="14" max="18" width="11.42578125" customWidth="1"/>
    <col min="19" max="19" width="13" customWidth="1"/>
    <col min="20" max="20" width="10.42578125" bestFit="1" customWidth="1"/>
  </cols>
  <sheetData>
    <row r="1" spans="1:21" ht="21" x14ac:dyDescent="0.35">
      <c r="A1" s="3" t="s">
        <v>1</v>
      </c>
    </row>
    <row r="2" spans="1:21" ht="21" x14ac:dyDescent="0.35">
      <c r="A2" s="3"/>
    </row>
    <row r="3" spans="1:21" ht="21" x14ac:dyDescent="0.35">
      <c r="A3" s="3" t="s">
        <v>90</v>
      </c>
    </row>
    <row r="5" spans="1:21" ht="90" x14ac:dyDescent="0.25">
      <c r="A5" s="4" t="s">
        <v>2</v>
      </c>
      <c r="B5" s="5"/>
      <c r="C5" s="8" t="s">
        <v>34</v>
      </c>
      <c r="D5" s="8" t="s">
        <v>33</v>
      </c>
      <c r="E5" s="8" t="s">
        <v>85</v>
      </c>
      <c r="F5" s="8" t="s">
        <v>101</v>
      </c>
      <c r="G5" s="8" t="s">
        <v>96</v>
      </c>
      <c r="H5" s="8" t="s">
        <v>92</v>
      </c>
      <c r="I5" s="8" t="s">
        <v>99</v>
      </c>
      <c r="J5" s="8" t="s">
        <v>20</v>
      </c>
      <c r="K5" s="8" t="s">
        <v>87</v>
      </c>
      <c r="L5" s="8" t="s">
        <v>97</v>
      </c>
      <c r="M5" s="8" t="s">
        <v>17</v>
      </c>
      <c r="N5" s="8" t="s">
        <v>89</v>
      </c>
      <c r="O5" s="8" t="s">
        <v>93</v>
      </c>
      <c r="P5" s="8" t="s">
        <v>88</v>
      </c>
      <c r="Q5" s="8" t="s">
        <v>32</v>
      </c>
      <c r="R5" s="8" t="s">
        <v>98</v>
      </c>
      <c r="S5" s="8" t="s">
        <v>86</v>
      </c>
      <c r="T5" s="8" t="s">
        <v>30</v>
      </c>
      <c r="U5" s="8" t="s">
        <v>14</v>
      </c>
    </row>
    <row r="6" spans="1:21" x14ac:dyDescent="0.25">
      <c r="A6" t="s">
        <v>7</v>
      </c>
      <c r="B6" s="2"/>
      <c r="C6" s="27">
        <v>703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352</v>
      </c>
      <c r="K6" s="27">
        <v>0</v>
      </c>
      <c r="L6" s="27">
        <v>0</v>
      </c>
      <c r="M6" s="27">
        <v>214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f t="shared" ref="U6:U37" si="0">SUM(C6:T6)</f>
        <v>1269</v>
      </c>
    </row>
    <row r="7" spans="1:21" x14ac:dyDescent="0.25">
      <c r="A7" t="s">
        <v>8</v>
      </c>
      <c r="B7" s="2"/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423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f t="shared" si="0"/>
        <v>423</v>
      </c>
    </row>
    <row r="8" spans="1:21" x14ac:dyDescent="0.25">
      <c r="A8" t="s">
        <v>9</v>
      </c>
      <c r="B8" s="2"/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f t="shared" si="0"/>
        <v>0</v>
      </c>
    </row>
    <row r="9" spans="1:21" x14ac:dyDescent="0.25">
      <c r="A9" t="s">
        <v>10</v>
      </c>
      <c r="B9" s="2"/>
      <c r="C9" s="28">
        <v>623</v>
      </c>
      <c r="D9" s="28">
        <v>456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f t="shared" si="0"/>
        <v>1079</v>
      </c>
    </row>
    <row r="10" spans="1:21" x14ac:dyDescent="0.25">
      <c r="A10" t="s">
        <v>11</v>
      </c>
      <c r="B10" s="2"/>
      <c r="C10" s="28">
        <v>638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223</v>
      </c>
      <c r="U10" s="28">
        <f t="shared" si="0"/>
        <v>861</v>
      </c>
    </row>
    <row r="11" spans="1:21" x14ac:dyDescent="0.25">
      <c r="A11" t="s">
        <v>12</v>
      </c>
      <c r="B11" s="2"/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f t="shared" si="0"/>
        <v>0</v>
      </c>
    </row>
    <row r="12" spans="1:21" x14ac:dyDescent="0.25">
      <c r="A12" t="s">
        <v>13</v>
      </c>
      <c r="B12" s="2"/>
      <c r="C12" s="28">
        <v>693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231</v>
      </c>
      <c r="R12" s="28">
        <v>0</v>
      </c>
      <c r="S12" s="28">
        <v>0</v>
      </c>
      <c r="T12" s="28">
        <v>0</v>
      </c>
      <c r="U12" s="28">
        <f t="shared" si="0"/>
        <v>924</v>
      </c>
    </row>
    <row r="13" spans="1:21" x14ac:dyDescent="0.25">
      <c r="A13" t="s">
        <v>28</v>
      </c>
      <c r="B13" s="2"/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f t="shared" si="0"/>
        <v>0</v>
      </c>
    </row>
    <row r="14" spans="1:21" x14ac:dyDescent="0.25">
      <c r="A14" t="s">
        <v>29</v>
      </c>
      <c r="B14" s="2"/>
      <c r="C14" s="28">
        <v>472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f t="shared" si="0"/>
        <v>472</v>
      </c>
    </row>
    <row r="15" spans="1:21" x14ac:dyDescent="0.25">
      <c r="A15" t="s">
        <v>37</v>
      </c>
      <c r="B15" s="2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382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f t="shared" si="0"/>
        <v>382</v>
      </c>
    </row>
    <row r="16" spans="1:21" x14ac:dyDescent="0.25">
      <c r="A16" t="s">
        <v>38</v>
      </c>
      <c r="B16" s="2"/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221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f t="shared" si="0"/>
        <v>221</v>
      </c>
    </row>
    <row r="17" spans="1:21" x14ac:dyDescent="0.25">
      <c r="A17" t="s">
        <v>39</v>
      </c>
      <c r="B17" s="2"/>
      <c r="C17" s="28">
        <v>795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f t="shared" si="0"/>
        <v>795</v>
      </c>
    </row>
    <row r="18" spans="1:21" ht="14.1" customHeight="1" x14ac:dyDescent="0.25">
      <c r="A18" t="s">
        <v>40</v>
      </c>
      <c r="B18" s="2"/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188</v>
      </c>
      <c r="O18" s="28">
        <v>0</v>
      </c>
      <c r="P18" s="28">
        <v>329</v>
      </c>
      <c r="Q18" s="28">
        <v>0</v>
      </c>
      <c r="R18" s="28">
        <v>0</v>
      </c>
      <c r="S18" s="28">
        <v>0</v>
      </c>
      <c r="T18" s="28">
        <v>0</v>
      </c>
      <c r="U18" s="28">
        <f t="shared" si="0"/>
        <v>517</v>
      </c>
    </row>
    <row r="19" spans="1:21" x14ac:dyDescent="0.25">
      <c r="A19" t="s">
        <v>41</v>
      </c>
      <c r="B19" s="2"/>
      <c r="C19" s="28">
        <v>0</v>
      </c>
      <c r="D19" s="28">
        <v>0</v>
      </c>
      <c r="E19" s="28">
        <v>181</v>
      </c>
      <c r="F19" s="28">
        <v>0</v>
      </c>
      <c r="G19" s="28">
        <v>0</v>
      </c>
      <c r="H19" s="28">
        <v>0</v>
      </c>
      <c r="I19" s="28">
        <v>0</v>
      </c>
      <c r="J19" s="28">
        <v>429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f t="shared" si="0"/>
        <v>610</v>
      </c>
    </row>
    <row r="20" spans="1:21" x14ac:dyDescent="0.25">
      <c r="A20" t="s">
        <v>42</v>
      </c>
      <c r="B20" s="2"/>
      <c r="C20" s="28">
        <v>1132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126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f t="shared" si="0"/>
        <v>1258</v>
      </c>
    </row>
    <row r="21" spans="1:21" x14ac:dyDescent="0.25">
      <c r="A21" t="s">
        <v>43</v>
      </c>
      <c r="B21" s="2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f t="shared" si="0"/>
        <v>0</v>
      </c>
    </row>
    <row r="22" spans="1:21" x14ac:dyDescent="0.25">
      <c r="A22" t="s">
        <v>45</v>
      </c>
      <c r="B22" s="2"/>
      <c r="C22" s="28">
        <v>0</v>
      </c>
      <c r="D22" s="28">
        <v>0</v>
      </c>
      <c r="E22" s="28">
        <v>0</v>
      </c>
      <c r="F22" s="28">
        <v>0</v>
      </c>
      <c r="G22" s="28">
        <v>230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f t="shared" si="0"/>
        <v>230</v>
      </c>
    </row>
    <row r="23" spans="1:21" x14ac:dyDescent="0.25">
      <c r="A23" t="s">
        <v>44</v>
      </c>
      <c r="B23" s="2"/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208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f t="shared" si="0"/>
        <v>208</v>
      </c>
    </row>
    <row r="24" spans="1:21" x14ac:dyDescent="0.25">
      <c r="A24" t="s">
        <v>46</v>
      </c>
      <c r="B24" s="2"/>
      <c r="C24" s="28">
        <v>813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357</v>
      </c>
      <c r="K24" s="28">
        <v>0</v>
      </c>
      <c r="L24" s="28">
        <v>0</v>
      </c>
      <c r="M24" s="28">
        <v>600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192</v>
      </c>
      <c r="U24" s="28">
        <f t="shared" si="0"/>
        <v>1962</v>
      </c>
    </row>
    <row r="25" spans="1:21" x14ac:dyDescent="0.25">
      <c r="A25" t="s">
        <v>47</v>
      </c>
      <c r="B25" s="2"/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251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f t="shared" si="0"/>
        <v>251</v>
      </c>
    </row>
    <row r="26" spans="1:21" x14ac:dyDescent="0.25">
      <c r="A26" t="s">
        <v>48</v>
      </c>
      <c r="B26" s="2"/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505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86</v>
      </c>
      <c r="T26" s="28">
        <v>0</v>
      </c>
      <c r="U26" s="28">
        <f t="shared" si="0"/>
        <v>591</v>
      </c>
    </row>
    <row r="27" spans="1:21" x14ac:dyDescent="0.25">
      <c r="A27" t="s">
        <v>49</v>
      </c>
      <c r="B27" s="2"/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296</v>
      </c>
      <c r="I27" s="28">
        <v>0</v>
      </c>
      <c r="J27" s="28">
        <v>487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481</v>
      </c>
      <c r="S27" s="28">
        <v>0</v>
      </c>
      <c r="T27" s="28">
        <v>0</v>
      </c>
      <c r="U27" s="28">
        <f t="shared" si="0"/>
        <v>1264</v>
      </c>
    </row>
    <row r="28" spans="1:21" x14ac:dyDescent="0.25">
      <c r="A28" t="s">
        <v>50</v>
      </c>
      <c r="B28" s="2"/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f t="shared" si="0"/>
        <v>0</v>
      </c>
    </row>
    <row r="29" spans="1:21" x14ac:dyDescent="0.25">
      <c r="A29" t="s">
        <v>51</v>
      </c>
      <c r="B29" s="2"/>
      <c r="C29" s="28">
        <v>0</v>
      </c>
      <c r="D29" s="28">
        <v>0</v>
      </c>
      <c r="E29" s="28">
        <v>189</v>
      </c>
      <c r="F29" s="28">
        <v>0</v>
      </c>
      <c r="G29" s="28">
        <v>0</v>
      </c>
      <c r="H29" s="28">
        <v>0</v>
      </c>
      <c r="I29" s="28">
        <v>0</v>
      </c>
      <c r="J29" s="28">
        <v>210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227</v>
      </c>
      <c r="Q29" s="28">
        <v>0</v>
      </c>
      <c r="R29" s="28">
        <v>0</v>
      </c>
      <c r="S29" s="28">
        <v>0</v>
      </c>
      <c r="T29" s="28">
        <v>0</v>
      </c>
      <c r="U29" s="28">
        <f t="shared" si="0"/>
        <v>626</v>
      </c>
    </row>
    <row r="30" spans="1:21" x14ac:dyDescent="0.25">
      <c r="A30" t="s">
        <v>52</v>
      </c>
      <c r="B30" s="2"/>
      <c r="C30" s="28">
        <v>454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267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f t="shared" si="0"/>
        <v>721</v>
      </c>
    </row>
    <row r="31" spans="1:21" x14ac:dyDescent="0.25">
      <c r="A31" t="s">
        <v>53</v>
      </c>
      <c r="B31" s="2"/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265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f t="shared" si="0"/>
        <v>265</v>
      </c>
    </row>
    <row r="32" spans="1:21" x14ac:dyDescent="0.25">
      <c r="A32" t="s">
        <v>54</v>
      </c>
      <c r="B32" s="2"/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85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f t="shared" si="0"/>
        <v>85</v>
      </c>
    </row>
    <row r="33" spans="1:21" x14ac:dyDescent="0.25">
      <c r="A33" t="s">
        <v>55</v>
      </c>
      <c r="B33" s="2"/>
      <c r="C33" s="28">
        <v>581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f t="shared" si="0"/>
        <v>581</v>
      </c>
    </row>
    <row r="34" spans="1:21" x14ac:dyDescent="0.25">
      <c r="A34" t="s">
        <v>56</v>
      </c>
      <c r="B34" s="2"/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466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f t="shared" si="0"/>
        <v>466</v>
      </c>
    </row>
    <row r="35" spans="1:21" x14ac:dyDescent="0.25">
      <c r="A35" t="s">
        <v>57</v>
      </c>
      <c r="B35" s="2"/>
      <c r="C35" s="28">
        <v>572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f t="shared" si="0"/>
        <v>572</v>
      </c>
    </row>
    <row r="36" spans="1:21" x14ac:dyDescent="0.25">
      <c r="A36" t="s">
        <v>58</v>
      </c>
      <c r="B36" s="2"/>
      <c r="C36" s="28">
        <v>551</v>
      </c>
      <c r="D36" s="28">
        <v>0</v>
      </c>
      <c r="E36" s="28">
        <v>146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236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f t="shared" si="0"/>
        <v>933</v>
      </c>
    </row>
    <row r="37" spans="1:21" x14ac:dyDescent="0.25">
      <c r="A37" t="s">
        <v>59</v>
      </c>
      <c r="B37" s="2"/>
      <c r="C37" s="28">
        <v>444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473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f t="shared" si="0"/>
        <v>917</v>
      </c>
    </row>
    <row r="38" spans="1:21" x14ac:dyDescent="0.25">
      <c r="A38" t="s">
        <v>60</v>
      </c>
      <c r="B38" s="2"/>
      <c r="C38" s="28">
        <v>542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f t="shared" ref="U38:U62" si="1">SUM(C38:T38)</f>
        <v>542</v>
      </c>
    </row>
    <row r="39" spans="1:21" x14ac:dyDescent="0.25">
      <c r="A39" t="s">
        <v>61</v>
      </c>
      <c r="B39" s="2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310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f t="shared" si="1"/>
        <v>310</v>
      </c>
    </row>
    <row r="40" spans="1:21" x14ac:dyDescent="0.25">
      <c r="A40" t="s">
        <v>62</v>
      </c>
      <c r="B40" s="2"/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f t="shared" si="1"/>
        <v>0</v>
      </c>
    </row>
    <row r="41" spans="1:21" x14ac:dyDescent="0.25">
      <c r="A41" t="s">
        <v>63</v>
      </c>
      <c r="B41" s="2"/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f t="shared" si="1"/>
        <v>0</v>
      </c>
    </row>
    <row r="42" spans="1:21" x14ac:dyDescent="0.25">
      <c r="A42" t="s">
        <v>64</v>
      </c>
      <c r="B42" s="2"/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117</v>
      </c>
      <c r="T42" s="28">
        <v>0</v>
      </c>
      <c r="U42" s="28">
        <f t="shared" si="1"/>
        <v>117</v>
      </c>
    </row>
    <row r="43" spans="1:21" x14ac:dyDescent="0.25">
      <c r="A43" t="s">
        <v>65</v>
      </c>
      <c r="B43" s="2"/>
      <c r="C43" s="28">
        <v>723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f t="shared" si="1"/>
        <v>723</v>
      </c>
    </row>
    <row r="44" spans="1:21" x14ac:dyDescent="0.25">
      <c r="A44" t="s">
        <v>66</v>
      </c>
      <c r="B44" s="2"/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178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f t="shared" si="1"/>
        <v>178</v>
      </c>
    </row>
    <row r="45" spans="1:21" x14ac:dyDescent="0.25">
      <c r="A45" t="s">
        <v>83</v>
      </c>
      <c r="B45" s="2"/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f t="shared" si="1"/>
        <v>0</v>
      </c>
    </row>
    <row r="46" spans="1:21" x14ac:dyDescent="0.25">
      <c r="A46" t="s">
        <v>67</v>
      </c>
      <c r="B46" s="2"/>
      <c r="C46" s="28">
        <v>545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f t="shared" si="1"/>
        <v>545</v>
      </c>
    </row>
    <row r="47" spans="1:21" x14ac:dyDescent="0.25">
      <c r="A47" t="s">
        <v>68</v>
      </c>
      <c r="B47" s="2"/>
      <c r="C47" s="28">
        <v>557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f t="shared" si="1"/>
        <v>557</v>
      </c>
    </row>
    <row r="48" spans="1:21" x14ac:dyDescent="0.25">
      <c r="A48" t="s">
        <v>69</v>
      </c>
      <c r="B48" s="2"/>
      <c r="C48" s="28">
        <v>449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f t="shared" si="1"/>
        <v>449</v>
      </c>
    </row>
    <row r="49" spans="1:21" x14ac:dyDescent="0.25">
      <c r="A49" t="s">
        <v>70</v>
      </c>
      <c r="B49" s="2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259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f t="shared" si="1"/>
        <v>259</v>
      </c>
    </row>
    <row r="50" spans="1:21" x14ac:dyDescent="0.25">
      <c r="A50" t="s">
        <v>71</v>
      </c>
      <c r="B50" s="2"/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423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f t="shared" si="1"/>
        <v>423</v>
      </c>
    </row>
    <row r="51" spans="1:21" x14ac:dyDescent="0.25">
      <c r="A51" t="s">
        <v>72</v>
      </c>
      <c r="B51" s="2"/>
      <c r="C51" s="28">
        <v>0</v>
      </c>
      <c r="D51" s="28">
        <v>158</v>
      </c>
      <c r="E51" s="28">
        <v>0</v>
      </c>
      <c r="F51" s="28">
        <v>0</v>
      </c>
      <c r="G51" s="28">
        <v>0</v>
      </c>
      <c r="H51" s="28">
        <v>0</v>
      </c>
      <c r="I51" s="28"/>
      <c r="J51" s="28">
        <v>0</v>
      </c>
      <c r="K51" s="28">
        <v>66</v>
      </c>
      <c r="L51" s="28">
        <v>0</v>
      </c>
      <c r="M51" s="28">
        <v>0</v>
      </c>
      <c r="N51" s="28">
        <v>0</v>
      </c>
      <c r="O51" s="28"/>
      <c r="P51" s="28">
        <v>0</v>
      </c>
      <c r="Q51" s="28">
        <v>0</v>
      </c>
      <c r="R51" s="28">
        <v>0</v>
      </c>
      <c r="S51" s="28">
        <v>110</v>
      </c>
      <c r="T51" s="28">
        <v>0</v>
      </c>
      <c r="U51" s="28">
        <f t="shared" si="1"/>
        <v>334</v>
      </c>
    </row>
    <row r="52" spans="1:21" x14ac:dyDescent="0.25">
      <c r="A52" t="s">
        <v>73</v>
      </c>
      <c r="B52" s="2"/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496</v>
      </c>
      <c r="J52" s="28">
        <v>388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f t="shared" si="1"/>
        <v>884</v>
      </c>
    </row>
    <row r="53" spans="1:21" x14ac:dyDescent="0.25">
      <c r="A53" t="s">
        <v>74</v>
      </c>
      <c r="B53" s="2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238</v>
      </c>
      <c r="O53" s="28">
        <v>0</v>
      </c>
      <c r="P53" s="28">
        <v>232</v>
      </c>
      <c r="Q53" s="28">
        <v>0</v>
      </c>
      <c r="R53" s="28">
        <v>0</v>
      </c>
      <c r="S53" s="28">
        <v>0</v>
      </c>
      <c r="T53" s="28">
        <v>0</v>
      </c>
      <c r="U53" s="28">
        <f t="shared" si="1"/>
        <v>470</v>
      </c>
    </row>
    <row r="54" spans="1:21" x14ac:dyDescent="0.25">
      <c r="A54" t="s">
        <v>75</v>
      </c>
      <c r="B54" s="2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f t="shared" si="1"/>
        <v>0</v>
      </c>
    </row>
    <row r="55" spans="1:21" x14ac:dyDescent="0.25">
      <c r="A55" t="s">
        <v>84</v>
      </c>
      <c r="B55" s="2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f t="shared" si="1"/>
        <v>0</v>
      </c>
    </row>
    <row r="56" spans="1:21" x14ac:dyDescent="0.25">
      <c r="A56" t="s">
        <v>76</v>
      </c>
      <c r="B56" s="2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f t="shared" si="1"/>
        <v>0</v>
      </c>
    </row>
    <row r="57" spans="1:21" x14ac:dyDescent="0.25">
      <c r="A57" t="s">
        <v>77</v>
      </c>
      <c r="B57" s="2"/>
      <c r="C57" s="28">
        <v>0</v>
      </c>
      <c r="D57" s="28">
        <v>0</v>
      </c>
      <c r="E57" s="28">
        <v>0</v>
      </c>
      <c r="F57" s="28">
        <v>113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f t="shared" si="1"/>
        <v>113</v>
      </c>
    </row>
    <row r="58" spans="1:21" x14ac:dyDescent="0.25">
      <c r="A58" t="s">
        <v>78</v>
      </c>
      <c r="B58" s="2"/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f t="shared" si="1"/>
        <v>0</v>
      </c>
    </row>
    <row r="59" spans="1:21" x14ac:dyDescent="0.25">
      <c r="A59" t="s">
        <v>79</v>
      </c>
      <c r="B59" s="2"/>
      <c r="C59" s="28">
        <v>497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321</v>
      </c>
      <c r="K59" s="28">
        <v>0</v>
      </c>
      <c r="L59" s="28">
        <v>541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f t="shared" si="1"/>
        <v>1359</v>
      </c>
    </row>
    <row r="60" spans="1:21" x14ac:dyDescent="0.25">
      <c r="A60" t="s">
        <v>80</v>
      </c>
      <c r="B60" s="2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f t="shared" si="1"/>
        <v>0</v>
      </c>
    </row>
    <row r="61" spans="1:21" x14ac:dyDescent="0.25">
      <c r="A61" t="s">
        <v>81</v>
      </c>
      <c r="B61" s="2"/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f t="shared" si="1"/>
        <v>0</v>
      </c>
    </row>
    <row r="62" spans="1:21" x14ac:dyDescent="0.25">
      <c r="A62" t="s">
        <v>82</v>
      </c>
      <c r="B62" s="2"/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318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73</v>
      </c>
      <c r="R62" s="29">
        <v>0</v>
      </c>
      <c r="S62" s="29">
        <v>0</v>
      </c>
      <c r="T62" s="29">
        <v>0</v>
      </c>
      <c r="U62" s="29">
        <f t="shared" si="1"/>
        <v>391</v>
      </c>
    </row>
    <row r="63" spans="1:21" s="4" customFormat="1" ht="15.75" thickBot="1" x14ac:dyDescent="0.3">
      <c r="A63" s="4" t="s">
        <v>14</v>
      </c>
      <c r="B63" s="7"/>
      <c r="C63" s="6">
        <f t="shared" ref="C63:U63" si="2">SUM(C6:C62)</f>
        <v>11784</v>
      </c>
      <c r="D63" s="6">
        <f t="shared" si="2"/>
        <v>614</v>
      </c>
      <c r="E63" s="6">
        <f t="shared" si="2"/>
        <v>516</v>
      </c>
      <c r="F63" s="6">
        <f t="shared" si="2"/>
        <v>113</v>
      </c>
      <c r="G63" s="6">
        <f t="shared" si="2"/>
        <v>230</v>
      </c>
      <c r="H63" s="6">
        <f t="shared" si="2"/>
        <v>678</v>
      </c>
      <c r="I63" s="6">
        <f t="shared" si="2"/>
        <v>806</v>
      </c>
      <c r="J63" s="6">
        <f t="shared" si="2"/>
        <v>5425</v>
      </c>
      <c r="K63" s="6">
        <f t="shared" si="2"/>
        <v>536</v>
      </c>
      <c r="L63" s="6">
        <f t="shared" si="2"/>
        <v>1007</v>
      </c>
      <c r="M63" s="6">
        <f t="shared" si="2"/>
        <v>1523</v>
      </c>
      <c r="N63" s="6">
        <f t="shared" si="2"/>
        <v>426</v>
      </c>
      <c r="O63" s="6">
        <f t="shared" si="2"/>
        <v>178</v>
      </c>
      <c r="P63" s="6">
        <f t="shared" si="2"/>
        <v>788</v>
      </c>
      <c r="Q63" s="6">
        <f t="shared" si="2"/>
        <v>304</v>
      </c>
      <c r="R63" s="6">
        <f t="shared" si="2"/>
        <v>481</v>
      </c>
      <c r="S63" s="6">
        <f t="shared" si="2"/>
        <v>313</v>
      </c>
      <c r="T63" s="6">
        <f t="shared" si="2"/>
        <v>415</v>
      </c>
      <c r="U63" s="6">
        <f t="shared" si="2"/>
        <v>26137</v>
      </c>
    </row>
  </sheetData>
  <pageMargins left="0.70866141732283472" right="0.70866141732283472" top="0.74803149606299213" bottom="0.74803149606299213" header="0.31496062992125984" footer="0.31496062992125984"/>
  <pageSetup paperSize="8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075B-83CB-4E6A-BBE0-649A4A4F93E1}">
  <dimension ref="A1:Q63"/>
  <sheetViews>
    <sheetView workbookViewId="0">
      <pane ySplit="5" topLeftCell="A57" activePane="bottomLeft" state="frozen"/>
      <selection pane="bottomLeft" activeCell="A38" sqref="A38:XFD38"/>
    </sheetView>
  </sheetViews>
  <sheetFormatPr defaultRowHeight="15" x14ac:dyDescent="0.25"/>
  <cols>
    <col min="1" max="1" width="38.85546875" customWidth="1"/>
    <col min="2" max="2" width="11.28515625" customWidth="1"/>
    <col min="3" max="3" width="13.140625" customWidth="1"/>
    <col min="4" max="4" width="13.85546875" customWidth="1"/>
    <col min="5" max="5" width="10.85546875" customWidth="1"/>
    <col min="7" max="7" width="12.7109375" customWidth="1"/>
    <col min="9" max="9" width="10.140625" customWidth="1"/>
    <col min="14" max="14" width="12.42578125" customWidth="1"/>
  </cols>
  <sheetData>
    <row r="1" spans="1:17" ht="21" x14ac:dyDescent="0.35">
      <c r="A1" s="3" t="s">
        <v>1</v>
      </c>
    </row>
    <row r="2" spans="1:17" ht="21" x14ac:dyDescent="0.35">
      <c r="A2" s="3"/>
    </row>
    <row r="3" spans="1:17" ht="21" x14ac:dyDescent="0.35">
      <c r="A3" s="3" t="s">
        <v>24</v>
      </c>
    </row>
    <row r="5" spans="1:17" ht="90" x14ac:dyDescent="0.25">
      <c r="A5" s="4" t="s">
        <v>2</v>
      </c>
      <c r="B5" s="8" t="s">
        <v>36</v>
      </c>
      <c r="C5" s="9" t="s">
        <v>25</v>
      </c>
      <c r="D5" s="8" t="s">
        <v>26</v>
      </c>
      <c r="E5" s="8" t="s">
        <v>35</v>
      </c>
      <c r="F5" s="8" t="s">
        <v>14</v>
      </c>
    </row>
    <row r="6" spans="1:17" x14ac:dyDescent="0.25">
      <c r="A6" t="s">
        <v>7</v>
      </c>
      <c r="B6" s="14">
        <v>0</v>
      </c>
      <c r="C6" s="14">
        <v>16</v>
      </c>
      <c r="D6" s="14">
        <v>0</v>
      </c>
      <c r="E6" s="14">
        <v>99</v>
      </c>
      <c r="F6" s="1">
        <f>SUM(B6:E6)</f>
        <v>115</v>
      </c>
    </row>
    <row r="7" spans="1:17" x14ac:dyDescent="0.25">
      <c r="A7" t="s">
        <v>8</v>
      </c>
      <c r="B7" s="14">
        <v>0</v>
      </c>
      <c r="C7" s="14">
        <v>22</v>
      </c>
      <c r="D7" s="14">
        <v>2</v>
      </c>
      <c r="E7" s="14">
        <v>154</v>
      </c>
      <c r="F7" s="1">
        <f t="shared" ref="F7:F62" si="0">SUM(B7:E7)</f>
        <v>178</v>
      </c>
    </row>
    <row r="8" spans="1:17" x14ac:dyDescent="0.25">
      <c r="A8" t="s">
        <v>9</v>
      </c>
      <c r="B8" s="14">
        <v>0</v>
      </c>
      <c r="C8" s="14">
        <v>20</v>
      </c>
      <c r="D8" s="14">
        <v>0</v>
      </c>
      <c r="E8" s="14">
        <v>150</v>
      </c>
      <c r="F8" s="1">
        <f t="shared" si="0"/>
        <v>170</v>
      </c>
    </row>
    <row r="9" spans="1:17" x14ac:dyDescent="0.25">
      <c r="A9" t="s">
        <v>10</v>
      </c>
      <c r="B9" s="14"/>
      <c r="C9" s="14"/>
      <c r="D9" s="14"/>
      <c r="E9" s="14"/>
      <c r="F9" s="1">
        <f t="shared" si="0"/>
        <v>0</v>
      </c>
      <c r="G9" s="13" t="s">
        <v>31</v>
      </c>
    </row>
    <row r="10" spans="1:17" x14ac:dyDescent="0.25">
      <c r="A10" t="s">
        <v>11</v>
      </c>
      <c r="B10" s="14"/>
      <c r="C10" s="14"/>
      <c r="D10" s="14"/>
      <c r="E10" s="14"/>
      <c r="F10" s="1">
        <f t="shared" si="0"/>
        <v>0</v>
      </c>
      <c r="G10" s="13" t="s">
        <v>31</v>
      </c>
    </row>
    <row r="11" spans="1:17" x14ac:dyDescent="0.25">
      <c r="A11" t="s">
        <v>12</v>
      </c>
      <c r="B11" s="14">
        <v>0</v>
      </c>
      <c r="C11" s="14">
        <v>7</v>
      </c>
      <c r="D11" s="14">
        <v>3</v>
      </c>
      <c r="E11" s="14">
        <v>214</v>
      </c>
      <c r="F11" s="1">
        <f t="shared" si="0"/>
        <v>224</v>
      </c>
    </row>
    <row r="12" spans="1:17" x14ac:dyDescent="0.25">
      <c r="A12" t="s">
        <v>13</v>
      </c>
      <c r="B12" s="14">
        <v>0</v>
      </c>
      <c r="C12" s="14">
        <v>12</v>
      </c>
      <c r="D12" s="14">
        <v>1</v>
      </c>
      <c r="E12" s="14">
        <v>148</v>
      </c>
      <c r="F12" s="1">
        <f t="shared" si="0"/>
        <v>161</v>
      </c>
    </row>
    <row r="13" spans="1:17" x14ac:dyDescent="0.25">
      <c r="A13" t="s">
        <v>28</v>
      </c>
      <c r="B13" s="14">
        <v>0</v>
      </c>
      <c r="C13" s="14">
        <v>27</v>
      </c>
      <c r="D13" s="14">
        <v>0</v>
      </c>
      <c r="E13" s="14">
        <v>189</v>
      </c>
      <c r="F13" s="1">
        <f t="shared" si="0"/>
        <v>216</v>
      </c>
    </row>
    <row r="14" spans="1:17" x14ac:dyDescent="0.25">
      <c r="A14" t="s">
        <v>29</v>
      </c>
      <c r="B14" s="14">
        <v>21</v>
      </c>
      <c r="C14" s="14">
        <v>12</v>
      </c>
      <c r="D14" s="14">
        <v>1</v>
      </c>
      <c r="E14" s="14">
        <v>86</v>
      </c>
      <c r="F14" s="1">
        <f t="shared" si="0"/>
        <v>120</v>
      </c>
    </row>
    <row r="15" spans="1:17" x14ac:dyDescent="0.25">
      <c r="A15" t="s">
        <v>37</v>
      </c>
      <c r="B15" s="14"/>
      <c r="C15" s="14"/>
      <c r="D15" s="14"/>
      <c r="E15" s="14"/>
      <c r="F15" s="1">
        <f t="shared" si="0"/>
        <v>0</v>
      </c>
      <c r="G15" s="13" t="s">
        <v>31</v>
      </c>
    </row>
    <row r="16" spans="1:17" s="4" customFormat="1" x14ac:dyDescent="0.25">
      <c r="A16" t="s">
        <v>38</v>
      </c>
      <c r="B16" s="14">
        <v>0</v>
      </c>
      <c r="C16" s="14">
        <v>14</v>
      </c>
      <c r="D16" s="14">
        <v>1</v>
      </c>
      <c r="E16" s="14">
        <v>123</v>
      </c>
      <c r="F16" s="1">
        <f t="shared" si="0"/>
        <v>138</v>
      </c>
      <c r="G16"/>
      <c r="H16"/>
      <c r="I16"/>
      <c r="J16"/>
      <c r="K16"/>
      <c r="L16"/>
      <c r="M16"/>
      <c r="N16"/>
      <c r="O16"/>
      <c r="P16"/>
      <c r="Q16"/>
    </row>
    <row r="17" spans="1:7" x14ac:dyDescent="0.25">
      <c r="A17" t="s">
        <v>39</v>
      </c>
      <c r="B17" s="14"/>
      <c r="C17" s="14"/>
      <c r="D17" s="14"/>
      <c r="E17" s="14"/>
      <c r="F17" s="1">
        <f t="shared" si="0"/>
        <v>0</v>
      </c>
      <c r="G17" s="13" t="s">
        <v>31</v>
      </c>
    </row>
    <row r="18" spans="1:7" x14ac:dyDescent="0.25">
      <c r="A18" t="s">
        <v>40</v>
      </c>
      <c r="B18" s="14">
        <v>1</v>
      </c>
      <c r="C18" s="14">
        <v>15</v>
      </c>
      <c r="D18" s="14">
        <v>0</v>
      </c>
      <c r="E18" s="14">
        <v>107</v>
      </c>
      <c r="F18" s="1">
        <f t="shared" si="0"/>
        <v>123</v>
      </c>
    </row>
    <row r="19" spans="1:7" x14ac:dyDescent="0.25">
      <c r="A19" t="s">
        <v>41</v>
      </c>
      <c r="B19" s="14"/>
      <c r="C19" s="14"/>
      <c r="D19" s="14"/>
      <c r="E19" s="14"/>
      <c r="F19" s="1">
        <f t="shared" si="0"/>
        <v>0</v>
      </c>
      <c r="G19" s="13" t="s">
        <v>31</v>
      </c>
    </row>
    <row r="20" spans="1:7" x14ac:dyDescent="0.25">
      <c r="A20" t="s">
        <v>42</v>
      </c>
      <c r="B20" s="14"/>
      <c r="C20" s="14"/>
      <c r="D20" s="14"/>
      <c r="E20" s="14"/>
      <c r="F20" s="1">
        <f t="shared" si="0"/>
        <v>0</v>
      </c>
      <c r="G20" s="13" t="s">
        <v>31</v>
      </c>
    </row>
    <row r="21" spans="1:7" x14ac:dyDescent="0.25">
      <c r="A21" t="s">
        <v>43</v>
      </c>
      <c r="B21" s="14"/>
      <c r="C21" s="14"/>
      <c r="D21" s="14"/>
      <c r="E21" s="14"/>
      <c r="F21" s="1">
        <f t="shared" si="0"/>
        <v>0</v>
      </c>
      <c r="G21" s="13" t="s">
        <v>31</v>
      </c>
    </row>
    <row r="22" spans="1:7" x14ac:dyDescent="0.25">
      <c r="A22" t="s">
        <v>45</v>
      </c>
      <c r="B22" s="14">
        <v>0</v>
      </c>
      <c r="C22" s="14">
        <v>18</v>
      </c>
      <c r="D22" s="14">
        <v>1</v>
      </c>
      <c r="E22" s="14">
        <v>143</v>
      </c>
      <c r="F22" s="1">
        <f t="shared" si="0"/>
        <v>162</v>
      </c>
    </row>
    <row r="23" spans="1:7" x14ac:dyDescent="0.25">
      <c r="A23" t="s">
        <v>44</v>
      </c>
      <c r="B23" s="14">
        <v>0</v>
      </c>
      <c r="C23" s="14">
        <v>21</v>
      </c>
      <c r="D23" s="14">
        <v>3</v>
      </c>
      <c r="E23" s="14">
        <v>109</v>
      </c>
      <c r="F23" s="1">
        <f t="shared" si="0"/>
        <v>133</v>
      </c>
    </row>
    <row r="24" spans="1:7" x14ac:dyDescent="0.25">
      <c r="A24" t="s">
        <v>46</v>
      </c>
      <c r="B24" s="14">
        <v>0</v>
      </c>
      <c r="C24" s="14">
        <v>21</v>
      </c>
      <c r="D24" s="14">
        <v>3</v>
      </c>
      <c r="E24" s="14">
        <v>129</v>
      </c>
      <c r="F24" s="1">
        <f t="shared" si="0"/>
        <v>153</v>
      </c>
    </row>
    <row r="25" spans="1:7" x14ac:dyDescent="0.25">
      <c r="A25" t="s">
        <v>47</v>
      </c>
      <c r="B25" s="14"/>
      <c r="C25" s="14"/>
      <c r="D25" s="14"/>
      <c r="E25" s="14"/>
      <c r="F25" s="1">
        <f t="shared" si="0"/>
        <v>0</v>
      </c>
      <c r="G25" s="13" t="s">
        <v>31</v>
      </c>
    </row>
    <row r="26" spans="1:7" x14ac:dyDescent="0.25">
      <c r="A26" t="s">
        <v>48</v>
      </c>
      <c r="B26" s="14">
        <v>0</v>
      </c>
      <c r="C26" s="14">
        <v>21</v>
      </c>
      <c r="D26" s="14">
        <v>1</v>
      </c>
      <c r="E26" s="14">
        <v>109</v>
      </c>
      <c r="F26" s="1">
        <f t="shared" si="0"/>
        <v>131</v>
      </c>
    </row>
    <row r="27" spans="1:7" x14ac:dyDescent="0.25">
      <c r="A27" t="s">
        <v>49</v>
      </c>
      <c r="B27" s="14">
        <v>0</v>
      </c>
      <c r="C27" s="14">
        <v>22</v>
      </c>
      <c r="D27" s="14">
        <v>1</v>
      </c>
      <c r="E27" s="14">
        <v>118</v>
      </c>
      <c r="F27" s="1">
        <f t="shared" si="0"/>
        <v>141</v>
      </c>
    </row>
    <row r="28" spans="1:7" x14ac:dyDescent="0.25">
      <c r="A28" t="s">
        <v>50</v>
      </c>
      <c r="B28" s="14">
        <v>0</v>
      </c>
      <c r="C28" s="14">
        <v>21</v>
      </c>
      <c r="D28" s="14">
        <v>0</v>
      </c>
      <c r="E28" s="14">
        <v>185</v>
      </c>
      <c r="F28" s="1">
        <f t="shared" si="0"/>
        <v>206</v>
      </c>
    </row>
    <row r="29" spans="1:7" x14ac:dyDescent="0.25">
      <c r="A29" t="s">
        <v>51</v>
      </c>
      <c r="B29" s="14">
        <v>1</v>
      </c>
      <c r="C29" s="14">
        <v>31</v>
      </c>
      <c r="D29" s="14">
        <v>0</v>
      </c>
      <c r="E29" s="14">
        <v>141</v>
      </c>
      <c r="F29" s="1">
        <f t="shared" si="0"/>
        <v>173</v>
      </c>
    </row>
    <row r="30" spans="1:7" x14ac:dyDescent="0.25">
      <c r="A30" t="s">
        <v>52</v>
      </c>
      <c r="B30" s="14">
        <v>0</v>
      </c>
      <c r="C30" s="14">
        <v>19</v>
      </c>
      <c r="D30" s="14">
        <v>0</v>
      </c>
      <c r="E30" s="14">
        <v>106</v>
      </c>
      <c r="F30" s="1">
        <f t="shared" si="0"/>
        <v>125</v>
      </c>
    </row>
    <row r="31" spans="1:7" x14ac:dyDescent="0.25">
      <c r="A31" t="s">
        <v>53</v>
      </c>
      <c r="B31" s="14">
        <v>0</v>
      </c>
      <c r="C31" s="14">
        <v>10</v>
      </c>
      <c r="D31" s="14">
        <v>0</v>
      </c>
      <c r="E31" s="14">
        <v>137</v>
      </c>
      <c r="F31" s="1">
        <f t="shared" si="0"/>
        <v>147</v>
      </c>
    </row>
    <row r="32" spans="1:7" x14ac:dyDescent="0.25">
      <c r="A32" t="s">
        <v>54</v>
      </c>
      <c r="B32" s="14">
        <v>0</v>
      </c>
      <c r="C32" s="14">
        <v>13</v>
      </c>
      <c r="D32" s="14">
        <v>0</v>
      </c>
      <c r="E32" s="14">
        <v>124</v>
      </c>
      <c r="F32" s="1">
        <f t="shared" si="0"/>
        <v>137</v>
      </c>
    </row>
    <row r="33" spans="1:7" x14ac:dyDescent="0.25">
      <c r="A33" t="s">
        <v>55</v>
      </c>
      <c r="B33" s="14">
        <v>0</v>
      </c>
      <c r="C33" s="14">
        <v>20</v>
      </c>
      <c r="D33" s="14">
        <v>0</v>
      </c>
      <c r="E33" s="14">
        <v>111</v>
      </c>
      <c r="F33" s="1">
        <f t="shared" si="0"/>
        <v>131</v>
      </c>
    </row>
    <row r="34" spans="1:7" x14ac:dyDescent="0.25">
      <c r="A34" t="s">
        <v>56</v>
      </c>
      <c r="B34" s="14">
        <v>0</v>
      </c>
      <c r="C34" s="14">
        <v>23</v>
      </c>
      <c r="D34" s="14">
        <v>2</v>
      </c>
      <c r="E34" s="14">
        <v>118</v>
      </c>
      <c r="F34" s="1">
        <f t="shared" si="0"/>
        <v>143</v>
      </c>
    </row>
    <row r="35" spans="1:7" x14ac:dyDescent="0.25">
      <c r="A35" t="s">
        <v>57</v>
      </c>
      <c r="B35" s="14">
        <v>0</v>
      </c>
      <c r="C35" s="14">
        <v>24</v>
      </c>
      <c r="D35" s="14">
        <v>1</v>
      </c>
      <c r="E35" s="14">
        <v>141</v>
      </c>
      <c r="F35" s="1">
        <f t="shared" si="0"/>
        <v>166</v>
      </c>
    </row>
    <row r="36" spans="1:7" x14ac:dyDescent="0.25">
      <c r="A36" t="s">
        <v>58</v>
      </c>
      <c r="B36" s="14">
        <v>0</v>
      </c>
      <c r="C36" s="14">
        <v>19</v>
      </c>
      <c r="D36" s="14">
        <v>2</v>
      </c>
      <c r="E36" s="14">
        <v>60</v>
      </c>
      <c r="F36" s="1">
        <f t="shared" si="0"/>
        <v>81</v>
      </c>
    </row>
    <row r="37" spans="1:7" x14ac:dyDescent="0.25">
      <c r="A37" t="s">
        <v>59</v>
      </c>
      <c r="B37" s="14">
        <v>0</v>
      </c>
      <c r="C37" s="14">
        <v>26</v>
      </c>
      <c r="D37" s="14">
        <v>4</v>
      </c>
      <c r="E37" s="14">
        <v>114</v>
      </c>
      <c r="F37" s="1">
        <f t="shared" si="0"/>
        <v>144</v>
      </c>
    </row>
    <row r="38" spans="1:7" x14ac:dyDescent="0.25">
      <c r="A38" t="s">
        <v>60</v>
      </c>
      <c r="B38" s="14">
        <v>0</v>
      </c>
      <c r="C38" s="14">
        <v>22</v>
      </c>
      <c r="D38" s="14">
        <v>22</v>
      </c>
      <c r="E38" s="14">
        <v>7</v>
      </c>
      <c r="F38" s="1">
        <f t="shared" si="0"/>
        <v>51</v>
      </c>
    </row>
    <row r="39" spans="1:7" x14ac:dyDescent="0.25">
      <c r="A39" t="s">
        <v>61</v>
      </c>
      <c r="B39" s="14">
        <v>0</v>
      </c>
      <c r="C39" s="14">
        <v>15</v>
      </c>
      <c r="D39" s="14">
        <v>0</v>
      </c>
      <c r="E39" s="14">
        <v>171</v>
      </c>
      <c r="F39" s="1">
        <f t="shared" si="0"/>
        <v>186</v>
      </c>
    </row>
    <row r="40" spans="1:7" x14ac:dyDescent="0.25">
      <c r="A40" t="s">
        <v>62</v>
      </c>
      <c r="B40" s="14"/>
      <c r="C40" s="14"/>
      <c r="D40" s="14"/>
      <c r="E40" s="14"/>
      <c r="F40" s="1">
        <f t="shared" si="0"/>
        <v>0</v>
      </c>
      <c r="G40" s="13" t="s">
        <v>31</v>
      </c>
    </row>
    <row r="41" spans="1:7" x14ac:dyDescent="0.25">
      <c r="A41" t="s">
        <v>63</v>
      </c>
      <c r="B41" s="14">
        <v>2</v>
      </c>
      <c r="C41" s="14">
        <v>7</v>
      </c>
      <c r="D41" s="14">
        <v>1</v>
      </c>
      <c r="E41" s="14">
        <v>156</v>
      </c>
      <c r="F41" s="1">
        <f t="shared" si="0"/>
        <v>166</v>
      </c>
    </row>
    <row r="42" spans="1:7" x14ac:dyDescent="0.25">
      <c r="A42" t="s">
        <v>64</v>
      </c>
      <c r="B42" s="14">
        <v>0</v>
      </c>
      <c r="C42" s="14">
        <v>16</v>
      </c>
      <c r="D42" s="14">
        <v>0</v>
      </c>
      <c r="E42" s="14">
        <v>167</v>
      </c>
      <c r="F42" s="1">
        <f t="shared" si="0"/>
        <v>183</v>
      </c>
    </row>
    <row r="43" spans="1:7" x14ac:dyDescent="0.25">
      <c r="A43" t="s">
        <v>65</v>
      </c>
      <c r="B43" s="14">
        <v>0</v>
      </c>
      <c r="C43" s="14">
        <v>8</v>
      </c>
      <c r="D43" s="14">
        <v>2</v>
      </c>
      <c r="E43" s="14">
        <v>91</v>
      </c>
      <c r="F43" s="1">
        <f t="shared" si="0"/>
        <v>101</v>
      </c>
    </row>
    <row r="44" spans="1:7" x14ac:dyDescent="0.25">
      <c r="A44" t="s">
        <v>66</v>
      </c>
      <c r="B44" s="14"/>
      <c r="C44" s="14"/>
      <c r="D44" s="14"/>
      <c r="E44" s="14"/>
      <c r="F44" s="1">
        <f t="shared" si="0"/>
        <v>0</v>
      </c>
      <c r="G44" s="13" t="s">
        <v>31</v>
      </c>
    </row>
    <row r="45" spans="1:7" x14ac:dyDescent="0.25">
      <c r="A45" t="s">
        <v>83</v>
      </c>
      <c r="B45" s="14">
        <v>0</v>
      </c>
      <c r="C45" s="14">
        <v>19</v>
      </c>
      <c r="D45" s="14">
        <v>5</v>
      </c>
      <c r="E45" s="14">
        <v>110</v>
      </c>
      <c r="F45" s="1">
        <f t="shared" si="0"/>
        <v>134</v>
      </c>
    </row>
    <row r="46" spans="1:7" x14ac:dyDescent="0.25">
      <c r="A46" t="s">
        <v>67</v>
      </c>
      <c r="B46" s="14"/>
      <c r="C46" s="14"/>
      <c r="D46" s="14"/>
      <c r="E46" s="14"/>
      <c r="F46" s="1">
        <f t="shared" si="0"/>
        <v>0</v>
      </c>
      <c r="G46" s="13" t="s">
        <v>31</v>
      </c>
    </row>
    <row r="47" spans="1:7" x14ac:dyDescent="0.25">
      <c r="A47" t="s">
        <v>68</v>
      </c>
      <c r="B47" s="14"/>
      <c r="C47" s="14"/>
      <c r="D47" s="14"/>
      <c r="E47" s="14"/>
      <c r="F47" s="1">
        <f t="shared" si="0"/>
        <v>0</v>
      </c>
      <c r="G47" s="13" t="s">
        <v>31</v>
      </c>
    </row>
    <row r="48" spans="1:7" x14ac:dyDescent="0.25">
      <c r="A48" t="s">
        <v>69</v>
      </c>
      <c r="B48" s="14"/>
      <c r="C48" s="14"/>
      <c r="D48" s="14"/>
      <c r="E48" s="14"/>
      <c r="F48" s="1">
        <f t="shared" si="0"/>
        <v>0</v>
      </c>
      <c r="G48" s="13" t="s">
        <v>31</v>
      </c>
    </row>
    <row r="49" spans="1:7" x14ac:dyDescent="0.25">
      <c r="A49" t="s">
        <v>70</v>
      </c>
      <c r="B49" s="14">
        <v>0</v>
      </c>
      <c r="C49" s="14">
        <v>17</v>
      </c>
      <c r="D49" s="14">
        <v>0</v>
      </c>
      <c r="E49" s="14">
        <v>145</v>
      </c>
      <c r="F49" s="1">
        <f t="shared" si="0"/>
        <v>162</v>
      </c>
      <c r="G49" t="s">
        <v>102</v>
      </c>
    </row>
    <row r="50" spans="1:7" x14ac:dyDescent="0.25">
      <c r="A50" t="s">
        <v>71</v>
      </c>
      <c r="B50" s="14">
        <v>0</v>
      </c>
      <c r="C50" s="14">
        <v>31</v>
      </c>
      <c r="D50" s="14">
        <v>0</v>
      </c>
      <c r="E50" s="14">
        <v>136</v>
      </c>
      <c r="F50" s="1">
        <f t="shared" si="0"/>
        <v>167</v>
      </c>
    </row>
    <row r="51" spans="1:7" x14ac:dyDescent="0.25">
      <c r="A51" t="s">
        <v>72</v>
      </c>
      <c r="B51" s="14"/>
      <c r="C51" s="14"/>
      <c r="D51" s="14"/>
      <c r="E51" s="14"/>
      <c r="F51" s="1">
        <f t="shared" si="0"/>
        <v>0</v>
      </c>
      <c r="G51" s="13" t="s">
        <v>31</v>
      </c>
    </row>
    <row r="52" spans="1:7" x14ac:dyDescent="0.25">
      <c r="A52" t="s">
        <v>73</v>
      </c>
      <c r="B52" s="14">
        <v>0</v>
      </c>
      <c r="C52" s="14">
        <v>12</v>
      </c>
      <c r="D52" s="14">
        <v>0</v>
      </c>
      <c r="E52" s="14">
        <v>41</v>
      </c>
      <c r="F52" s="1">
        <f t="shared" si="0"/>
        <v>53</v>
      </c>
    </row>
    <row r="53" spans="1:7" x14ac:dyDescent="0.25">
      <c r="A53" t="s">
        <v>74</v>
      </c>
      <c r="B53" s="14"/>
      <c r="C53" s="14"/>
      <c r="D53" s="14"/>
      <c r="E53" s="14"/>
      <c r="F53" s="1">
        <f t="shared" si="0"/>
        <v>0</v>
      </c>
      <c r="G53" s="13" t="s">
        <v>31</v>
      </c>
    </row>
    <row r="54" spans="1:7" x14ac:dyDescent="0.25">
      <c r="A54" t="s">
        <v>75</v>
      </c>
      <c r="B54" s="14"/>
      <c r="C54" s="14"/>
      <c r="D54" s="14"/>
      <c r="E54" s="14"/>
      <c r="F54" s="1">
        <f t="shared" si="0"/>
        <v>0</v>
      </c>
      <c r="G54" s="13" t="s">
        <v>31</v>
      </c>
    </row>
    <row r="55" spans="1:7" x14ac:dyDescent="0.25">
      <c r="A55" t="s">
        <v>84</v>
      </c>
      <c r="B55" s="14"/>
      <c r="C55" s="14"/>
      <c r="D55" s="14"/>
      <c r="E55" s="14"/>
      <c r="F55" s="1">
        <f t="shared" si="0"/>
        <v>0</v>
      </c>
      <c r="G55" s="13" t="s">
        <v>31</v>
      </c>
    </row>
    <row r="56" spans="1:7" x14ac:dyDescent="0.25">
      <c r="A56" t="s">
        <v>76</v>
      </c>
      <c r="B56" s="14"/>
      <c r="C56" s="14"/>
      <c r="D56" s="14"/>
      <c r="E56" s="14"/>
      <c r="F56" s="1">
        <f t="shared" si="0"/>
        <v>0</v>
      </c>
      <c r="G56" s="13" t="s">
        <v>31</v>
      </c>
    </row>
    <row r="57" spans="1:7" x14ac:dyDescent="0.25">
      <c r="A57" t="s">
        <v>77</v>
      </c>
      <c r="B57" s="14"/>
      <c r="C57" s="14"/>
      <c r="D57" s="14"/>
      <c r="E57" s="14"/>
      <c r="F57" s="1">
        <f t="shared" si="0"/>
        <v>0</v>
      </c>
      <c r="G57" s="13" t="s">
        <v>31</v>
      </c>
    </row>
    <row r="58" spans="1:7" x14ac:dyDescent="0.25">
      <c r="A58" t="s">
        <v>78</v>
      </c>
      <c r="B58" s="14">
        <v>0</v>
      </c>
      <c r="C58" s="14">
        <v>26</v>
      </c>
      <c r="D58" s="14">
        <v>2</v>
      </c>
      <c r="E58" s="14">
        <v>114</v>
      </c>
      <c r="F58" s="1">
        <f t="shared" si="0"/>
        <v>142</v>
      </c>
    </row>
    <row r="59" spans="1:7" x14ac:dyDescent="0.25">
      <c r="A59" t="s">
        <v>79</v>
      </c>
      <c r="B59" s="14">
        <v>0</v>
      </c>
      <c r="C59" s="14">
        <v>21</v>
      </c>
      <c r="D59" s="14">
        <v>4</v>
      </c>
      <c r="E59" s="14">
        <v>104</v>
      </c>
      <c r="F59" s="1">
        <f t="shared" si="0"/>
        <v>129</v>
      </c>
    </row>
    <row r="60" spans="1:7" x14ac:dyDescent="0.25">
      <c r="A60" t="s">
        <v>80</v>
      </c>
      <c r="B60" s="14"/>
      <c r="C60" s="14"/>
      <c r="D60" s="14"/>
      <c r="E60" s="14"/>
      <c r="F60" s="1">
        <f t="shared" si="0"/>
        <v>0</v>
      </c>
      <c r="G60" s="13" t="s">
        <v>31</v>
      </c>
    </row>
    <row r="61" spans="1:7" x14ac:dyDescent="0.25">
      <c r="A61" t="s">
        <v>81</v>
      </c>
      <c r="B61" s="14">
        <v>0</v>
      </c>
      <c r="C61" s="14">
        <v>16</v>
      </c>
      <c r="D61" s="14">
        <v>1</v>
      </c>
      <c r="E61" s="14">
        <v>144</v>
      </c>
      <c r="F61" s="1">
        <f t="shared" si="0"/>
        <v>161</v>
      </c>
    </row>
    <row r="62" spans="1:7" x14ac:dyDescent="0.25">
      <c r="A62" t="s">
        <v>82</v>
      </c>
      <c r="B62" s="14">
        <v>0</v>
      </c>
      <c r="C62" s="14">
        <v>20</v>
      </c>
      <c r="D62" s="14">
        <v>0</v>
      </c>
      <c r="E62" s="14">
        <v>100</v>
      </c>
      <c r="F62" s="1">
        <f t="shared" si="0"/>
        <v>120</v>
      </c>
    </row>
    <row r="63" spans="1:7" ht="15.75" thickBot="1" x14ac:dyDescent="0.3">
      <c r="A63" s="4" t="s">
        <v>14</v>
      </c>
      <c r="B63" s="6">
        <f>SUM(B6:B62)</f>
        <v>25</v>
      </c>
      <c r="C63" s="6">
        <f t="shared" ref="C63:F63" si="1">SUM(C6:C62)</f>
        <v>684</v>
      </c>
      <c r="D63" s="6">
        <f t="shared" si="1"/>
        <v>63</v>
      </c>
      <c r="E63" s="6">
        <f t="shared" si="1"/>
        <v>4601</v>
      </c>
      <c r="F63" s="6">
        <f t="shared" si="1"/>
        <v>5373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FCE4-3B78-4399-B70D-1FE966F988F7}">
  <dimension ref="A1:D17"/>
  <sheetViews>
    <sheetView topLeftCell="A3" workbookViewId="0">
      <selection activeCell="F17" sqref="F17"/>
    </sheetView>
  </sheetViews>
  <sheetFormatPr defaultRowHeight="15" x14ac:dyDescent="0.25"/>
  <cols>
    <col min="1" max="1" width="37" customWidth="1"/>
    <col min="2" max="2" width="8.85546875" bestFit="1" customWidth="1"/>
    <col min="3" max="3" width="12.140625" customWidth="1"/>
  </cols>
  <sheetData>
    <row r="1" spans="1:4" x14ac:dyDescent="0.25">
      <c r="A1" s="4" t="s">
        <v>104</v>
      </c>
    </row>
    <row r="3" spans="1:4" x14ac:dyDescent="0.25">
      <c r="A3" s="4" t="s">
        <v>115</v>
      </c>
      <c r="B3" s="1">
        <f>Constituency!C63</f>
        <v>4078213</v>
      </c>
    </row>
    <row r="5" spans="1:4" x14ac:dyDescent="0.25">
      <c r="A5" t="s">
        <v>105</v>
      </c>
      <c r="B5" s="1">
        <v>4078398</v>
      </c>
    </row>
    <row r="6" spans="1:4" x14ac:dyDescent="0.25">
      <c r="B6" s="1"/>
    </row>
    <row r="7" spans="1:4" x14ac:dyDescent="0.25">
      <c r="A7" t="s">
        <v>106</v>
      </c>
      <c r="B7" s="1">
        <f>B3-B5</f>
        <v>-185</v>
      </c>
    </row>
    <row r="8" spans="1:4" x14ac:dyDescent="0.25">
      <c r="B8" s="1"/>
    </row>
    <row r="9" spans="1:4" x14ac:dyDescent="0.25">
      <c r="A9" t="s">
        <v>107</v>
      </c>
      <c r="B9" s="1"/>
      <c r="C9" t="s">
        <v>2</v>
      </c>
      <c r="D9" t="s">
        <v>116</v>
      </c>
    </row>
    <row r="10" spans="1:4" x14ac:dyDescent="0.25">
      <c r="A10" t="s">
        <v>108</v>
      </c>
      <c r="B10" s="1">
        <v>-1</v>
      </c>
      <c r="C10" s="1">
        <v>76414</v>
      </c>
      <c r="D10" s="1">
        <v>76415</v>
      </c>
    </row>
    <row r="11" spans="1:4" x14ac:dyDescent="0.25">
      <c r="A11" t="s">
        <v>109</v>
      </c>
      <c r="B11" s="1">
        <v>-1</v>
      </c>
      <c r="C11" s="1">
        <v>70838</v>
      </c>
      <c r="D11" s="1">
        <v>70839</v>
      </c>
    </row>
    <row r="12" spans="1:4" x14ac:dyDescent="0.25">
      <c r="A12" t="s">
        <v>110</v>
      </c>
      <c r="B12">
        <v>-1</v>
      </c>
      <c r="C12" s="1">
        <v>68987</v>
      </c>
      <c r="D12" s="1">
        <v>68988</v>
      </c>
    </row>
    <row r="13" spans="1:4" x14ac:dyDescent="0.25">
      <c r="A13" t="s">
        <v>111</v>
      </c>
      <c r="B13" s="1">
        <v>2</v>
      </c>
      <c r="C13" s="1">
        <v>70126</v>
      </c>
      <c r="D13" s="1">
        <v>70124</v>
      </c>
    </row>
    <row r="14" spans="1:4" x14ac:dyDescent="0.25">
      <c r="A14" t="s">
        <v>112</v>
      </c>
      <c r="B14" s="1">
        <v>7</v>
      </c>
      <c r="C14" s="1">
        <v>73603</v>
      </c>
      <c r="D14" s="1">
        <v>73596</v>
      </c>
    </row>
    <row r="15" spans="1:4" x14ac:dyDescent="0.25">
      <c r="A15" t="s">
        <v>113</v>
      </c>
      <c r="B15" s="1">
        <v>-362</v>
      </c>
      <c r="C15" s="1">
        <v>73554</v>
      </c>
      <c r="D15" s="1">
        <v>73916</v>
      </c>
    </row>
    <row r="16" spans="1:4" x14ac:dyDescent="0.25">
      <c r="A16" t="s">
        <v>114</v>
      </c>
      <c r="B16" s="1">
        <v>171</v>
      </c>
      <c r="C16" s="1">
        <v>77243</v>
      </c>
      <c r="D16" s="1">
        <v>77072</v>
      </c>
    </row>
    <row r="17" spans="1:4" ht="15.75" thickBot="1" x14ac:dyDescent="0.3">
      <c r="A17" t="s">
        <v>14</v>
      </c>
      <c r="B17" s="33">
        <f>SUM(B10:B16)</f>
        <v>-185</v>
      </c>
      <c r="C17" s="33">
        <f>SUM(C10:C16)</f>
        <v>510765</v>
      </c>
      <c r="D17" s="33">
        <f>SUM(D10:D16)</f>
        <v>510950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Constituency</vt:lpstr>
      <vt:lpstr>Other Parties</vt:lpstr>
      <vt:lpstr>Rejected Ballot Papers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2025-04-20T12:40:10Z</cp:lastPrinted>
  <dcterms:created xsi:type="dcterms:W3CDTF">2025-04-16T08:48:51Z</dcterms:created>
  <dcterms:modified xsi:type="dcterms:W3CDTF">2025-05-22T17:08:36Z</dcterms:modified>
</cp:coreProperties>
</file>